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公式版" sheetId="1" r:id="rId1"/>
    <sheet name="复制印刷版" sheetId="2" r:id="rId2"/>
    <sheet name="Sheet3" sheetId="3" r:id="rId3"/>
  </sheets>
  <externalReferences>
    <externalReference r:id="rId6"/>
    <externalReference r:id="rId7"/>
    <externalReference r:id="rId8"/>
    <externalReference r:id="rId9"/>
    <externalReference r:id="rId10"/>
  </externalReferences>
  <definedNames>
    <definedName name="_xlnm.Print_Titles" localSheetId="0">'公式版'!$3:$5</definedName>
    <definedName name="_xlnm.Print_Area" localSheetId="0">'公式版'!$A$1:$AZ$31</definedName>
    <definedName name="_xlnm.Print_Titles" localSheetId="1">'复制印刷版'!$3:$5</definedName>
    <definedName name="_xlnm.Print_Area" localSheetId="1">'复制印刷版'!$A$1:$AX$31</definedName>
    <definedName name="_xlnm._FilterDatabase" localSheetId="0" hidden="1">'公式版'!$A$5:$BD$31</definedName>
    <definedName name="_xlnm._FilterDatabase" localSheetId="1" hidden="1">'复制印刷版'!$A$5:$BD$32</definedName>
  </definedNames>
  <calcPr fullCalcOnLoad="1"/>
</workbook>
</file>

<file path=xl/sharedStrings.xml><?xml version="1.0" encoding="utf-8"?>
<sst xmlns="http://schemas.openxmlformats.org/spreadsheetml/2006/main" count="226" uniqueCount="87">
  <si>
    <t>附件2</t>
  </si>
  <si>
    <t>2023年第4季度市政务服务中心窗口绩效考核成绩名次表</t>
  </si>
  <si>
    <t>排名</t>
  </si>
  <si>
    <t>窗口</t>
  </si>
  <si>
    <t>窗
口
人
员
表
现
分
25
分</t>
  </si>
  <si>
    <t>人
员
进
驻
10
分</t>
  </si>
  <si>
    <t>业
务
规
范
20
分</t>
  </si>
  <si>
    <t>窗
口
规
范
15
分</t>
  </si>
  <si>
    <t>评
价
管
理
15
分</t>
  </si>
  <si>
    <t>奖
励
分
15
分</t>
  </si>
  <si>
    <t>综
合
得
分</t>
  </si>
  <si>
    <t>重点加分点</t>
  </si>
  <si>
    <t>重点扣分点</t>
  </si>
  <si>
    <t>一
票
否
决</t>
  </si>
  <si>
    <t>领导
重视</t>
  </si>
  <si>
    <t>办件
加分</t>
  </si>
  <si>
    <t>证照
生成</t>
  </si>
  <si>
    <t>“一件事”
办件量</t>
  </si>
  <si>
    <t>便民利企举措</t>
  </si>
  <si>
    <t>创新试点工作</t>
  </si>
  <si>
    <t>宣传
报道</t>
  </si>
  <si>
    <t>荣誉
表彰</t>
  </si>
  <si>
    <t>开展
培训</t>
  </si>
  <si>
    <t>局长
走流程</t>
  </si>
  <si>
    <t>配合
工作</t>
  </si>
  <si>
    <t>其
他</t>
  </si>
  <si>
    <t>证照
运用</t>
  </si>
  <si>
    <t>办件
超时</t>
  </si>
  <si>
    <t>办件
抽查</t>
  </si>
  <si>
    <t>局长走流程</t>
  </si>
  <si>
    <t>效能
通报</t>
  </si>
  <si>
    <t>投诉
处理</t>
  </si>
  <si>
    <t>政务服务
“好差评”</t>
  </si>
  <si>
    <t>到岗办公次数</t>
  </si>
  <si>
    <t>加
分</t>
  </si>
  <si>
    <t>扣
分</t>
  </si>
  <si>
    <t>人
均
即
办
件</t>
  </si>
  <si>
    <t>人
均
承
诺
件</t>
  </si>
  <si>
    <t>档位</t>
  </si>
  <si>
    <t>加分</t>
  </si>
  <si>
    <t>件数</t>
  </si>
  <si>
    <t>篇
幅</t>
  </si>
  <si>
    <t>锦旗实名表扬</t>
  </si>
  <si>
    <t>各级表彰</t>
  </si>
  <si>
    <t>次数</t>
  </si>
  <si>
    <t>使用一体化系统</t>
  </si>
  <si>
    <t>设置导询岗</t>
  </si>
  <si>
    <t>支持管委会工作</t>
  </si>
  <si>
    <t>配合“千人千面”工作</t>
  </si>
  <si>
    <t>件
数</t>
  </si>
  <si>
    <t>扣分</t>
  </si>
  <si>
    <t>未启用评价器</t>
  </si>
  <si>
    <t>批量挂起</t>
  </si>
  <si>
    <t>办
件
好
评
率</t>
  </si>
  <si>
    <t>主
动
评
价
率</t>
  </si>
  <si>
    <t>应急管理</t>
  </si>
  <si>
    <t>自然资源</t>
  </si>
  <si>
    <t>公安出入境</t>
  </si>
  <si>
    <t>市场监督管理</t>
  </si>
  <si>
    <t>公安治安户政</t>
  </si>
  <si>
    <t>住房和城乡建设</t>
  </si>
  <si>
    <t>人社</t>
  </si>
  <si>
    <t>未及时报送材料1次扣0.5分（省效能办明察暗访迎检卷宗准备）</t>
  </si>
  <si>
    <t>办件未实时录入系统扣0.5分</t>
  </si>
  <si>
    <t>文化和旅游</t>
  </si>
  <si>
    <t>农业农村</t>
  </si>
  <si>
    <t>教育</t>
  </si>
  <si>
    <t>交通运输</t>
  </si>
  <si>
    <t>民政</t>
  </si>
  <si>
    <t>发展和改革</t>
  </si>
  <si>
    <t>未及时报送材料1次扣0.5分（绩效材料）</t>
  </si>
  <si>
    <t>卫生健康</t>
  </si>
  <si>
    <t>残联</t>
  </si>
  <si>
    <t>水利</t>
  </si>
  <si>
    <t>婚姻登记中心</t>
  </si>
  <si>
    <t>生态环境</t>
  </si>
  <si>
    <t>医保</t>
  </si>
  <si>
    <t>公证处</t>
  </si>
  <si>
    <t>人防</t>
  </si>
  <si>
    <t>侨务</t>
  </si>
  <si>
    <t>林业和园林绿化</t>
  </si>
  <si>
    <t>不动产登记中心</t>
  </si>
  <si>
    <t>税务</t>
  </si>
  <si>
    <t>√</t>
  </si>
  <si>
    <t>城市管理</t>
  </si>
  <si>
    <t/>
  </si>
  <si>
    <t>备注：1.按《晋江市政务服务中心窗口服务绩效考核实施方案》（晋行政管〔2023〕5号）文件精神，窗口季度绩效分值满分100分，由窗口人员表现分25分、人员进驻10分、业务规范20分、窗口规范15分、评价管理15分、奖励分15分组成，管委会根据窗口季度绩效分值排序，每季度按参加考核窗口30%比例评选红旗窗口。
      2.具体的分值采集方式，窗口人员表现分，按季度窗口人员绩效考核分数的平均值乘以25%权重取值，人员进驻、业务规范、窗口规范、评价管理等模块采取倒扣分方法，奖励分采取累计加分的方法，奖励分加满15分为止，以上加扣分数据由管委会督查科统筹收集，相关职能科室、进驻部门配合提供。
      3.为树立正向激励与反向约束考核评价导向，动态节选部分考评项目，在表格内以“重点加分”、“重点扣分”形式体现，采集分值汇入到各考评模块计算，其中领导重视，即部门领导(主要领导、分管领导）定期到市政务服务中心现场办公，以是否完成目标次数进行加扣分，到岗次数、分值归入在“重点加分”模块统一体现;局长走流程，即部门领导持续开展行政审批服务“局长走流程”活动，年度工作方案未提交扣1分；活动安排表未提交扣0.5分；每季度实际走流程未完成扣1分，每多走一次加0.5分（封顶3分）；每季度成效报告未提交扣1分。
      4.办件量加分，窗口人均即办件，季度办件300-599件的，加1分,600件以上的，加2分；窗口人均承诺件，季度办件200-499件的加1.5分；500件以上的，加2.5分。2/3以上的办件量录入“一体化平台”，每个区间再提档0.5分;
      5.窗口季度生成电子证照，C档3000-4999件的，加1分；B档5000-9999件的，加1.5分；A档10000件以上的，加2分。
      6.落实“一件事”集成套餐服务改革，部门履行职能完成“一件事”办件，季度办件1-10件（含10件）的，加0.5分；10-30件（含30件）的，加1分；30件以上的，加1.5分。牵头部门每个区间提档0.5分，配合部门维持原区间加分。
      7.部门梳理新增一批“一件事”集成套餐服务事项，每个事项牵头部门加2分，配合部门加1分，上限加5分。
      8.帮代办服务加分，即窗口人员参与管委会组织的帮代办、服务前移等活动，每次加0.5分，上限加3分。
      9.一票否决栏标识√，为取消季度参评“红旗窗口”资格的部门，即参评的部门出现考核方案罗列的不得参选情形，根据窗口绩效考核分值排名，符合参评资格的部门自动补位参选。不得参选情形包括：（1）严重违纪违法，经纪检部门查实有吃、拿、卡、要等不廉洁行为；（2）被省、泉州市、晋江市效能督查通报存在问题；（3）被各级新闻媒体负面曝光造成恶劣影响；（4）在窗口工作满意度测评中弄虚作假；（5）被群众实名投诉超过3次（含3次），经核实情况属实；（6）不服从管委会统一管理，对布置的工作任务落实不到位。
      10.市行政服务中心管委会将窗口量化考核情况及具体加扣分明细同步发送部门，以激励先进、鞭策后进，共同推进政务服务标准化、规范化、便民化。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</si>
</sst>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g;General"/>
    <numFmt numFmtId="177" formatCode="0.00_ "/>
    <numFmt numFmtId="178" formatCode="0.000_ "/>
    <numFmt numFmtId="179" formatCode="0_ "/>
    <numFmt numFmtId="180" formatCode="[=0][$-FFFF]g;General"/>
    <numFmt numFmtId="181" formatCode="0.0%"/>
  </numFmts>
  <fonts count="59">
    <font>
      <sz val="12"/>
      <name val="宋体"/>
      <family val="0"/>
    </font>
    <font>
      <sz val="16"/>
      <name val="宋体"/>
      <family val="0"/>
    </font>
    <font>
      <sz val="22"/>
      <name val="黑体"/>
      <family val="3"/>
    </font>
    <font>
      <sz val="30"/>
      <name val="方正小标宋简体"/>
      <family val="0"/>
    </font>
    <font>
      <sz val="12"/>
      <name val="黑体"/>
      <family val="3"/>
    </font>
    <font>
      <sz val="12.5"/>
      <name val="宋体"/>
      <family val="0"/>
    </font>
    <font>
      <sz val="12"/>
      <name val="仿宋_GB2312"/>
      <family val="0"/>
    </font>
    <font>
      <sz val="12"/>
      <name val="Arial"/>
      <family val="2"/>
    </font>
    <font>
      <sz val="16"/>
      <name val="黑体"/>
      <family val="3"/>
    </font>
    <font>
      <sz val="16"/>
      <name val="方正小标宋简体"/>
      <family val="0"/>
    </font>
    <font>
      <sz val="13"/>
      <name val="黑体"/>
      <family val="3"/>
    </font>
    <font>
      <sz val="13"/>
      <name val="宋体"/>
      <family val="0"/>
    </font>
    <font>
      <sz val="18"/>
      <name val="宋体"/>
      <family val="0"/>
    </font>
    <font>
      <sz val="13"/>
      <color indexed="8"/>
      <name val="宋体"/>
      <family val="0"/>
    </font>
    <font>
      <sz val="18"/>
      <name val="仿宋_GB2312"/>
      <family val="0"/>
    </font>
    <font>
      <sz val="18"/>
      <name val="Arial"/>
      <family val="2"/>
    </font>
    <font>
      <sz val="16"/>
      <color indexed="8"/>
      <name val="宋体"/>
      <family val="0"/>
    </font>
    <font>
      <sz val="11"/>
      <color indexed="8"/>
      <name val="宋体"/>
      <family val="0"/>
    </font>
    <font>
      <sz val="11"/>
      <color indexed="17"/>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8"/>
      <name val="宋体"/>
      <family val="0"/>
    </font>
    <font>
      <u val="single"/>
      <sz val="11"/>
      <color indexed="12"/>
      <name val="宋体"/>
      <family val="0"/>
    </font>
    <font>
      <sz val="11"/>
      <color indexed="53"/>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3"/>
      <color theme="1"/>
      <name val="宋体"/>
      <family val="0"/>
    </font>
    <font>
      <sz val="13"/>
      <color theme="1"/>
      <name val="Calibri"/>
      <family val="0"/>
    </font>
    <font>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79">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177" fontId="0" fillId="0" borderId="0" xfId="0" applyNumberFormat="1" applyFill="1" applyAlignment="1">
      <alignment horizontal="center" vertical="center" wrapText="1"/>
    </xf>
    <xf numFmtId="178" fontId="0" fillId="0" borderId="0" xfId="0" applyNumberFormat="1" applyFill="1" applyAlignment="1">
      <alignment horizontal="center" vertical="center" wrapText="1"/>
    </xf>
    <xf numFmtId="179" fontId="0" fillId="0" borderId="0" xfId="0" applyNumberFormat="1" applyFill="1" applyAlignment="1">
      <alignment horizontal="center" vertical="center" wrapText="1"/>
    </xf>
    <xf numFmtId="180" fontId="0" fillId="0" borderId="0" xfId="0" applyNumberFormat="1" applyFill="1" applyAlignment="1">
      <alignment horizontal="center" vertical="center" wrapText="1"/>
    </xf>
    <xf numFmtId="180" fontId="0" fillId="0" borderId="0" xfId="0" applyNumberFormat="1" applyFill="1" applyAlignment="1">
      <alignment horizontal="center" vertical="center" wrapText="1"/>
    </xf>
    <xf numFmtId="180" fontId="0" fillId="0" borderId="0" xfId="0" applyNumberFormat="1" applyFill="1" applyAlignment="1">
      <alignment horizontal="center" vertical="center"/>
    </xf>
    <xf numFmtId="180" fontId="0" fillId="0" borderId="0" xfId="0" applyNumberFormat="1" applyFill="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horizontal="left" vertical="center" wrapText="1"/>
    </xf>
    <xf numFmtId="176" fontId="2" fillId="0" borderId="0" xfId="0" applyNumberFormat="1" applyFont="1" applyFill="1" applyAlignment="1">
      <alignment horizontal="lef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5" fillId="0" borderId="0" xfId="0" applyFont="1" applyAlignment="1">
      <alignment horizontal="left" vertical="center" wrapText="1"/>
    </xf>
    <xf numFmtId="177"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178" fontId="2" fillId="0" borderId="0" xfId="0" applyNumberFormat="1" applyFont="1" applyFill="1" applyAlignment="1">
      <alignment horizontal="left" vertical="center" wrapText="1"/>
    </xf>
    <xf numFmtId="179" fontId="2" fillId="0" borderId="0" xfId="0" applyNumberFormat="1" applyFont="1" applyFill="1" applyAlignment="1">
      <alignment horizontal="left" vertical="center" wrapText="1"/>
    </xf>
    <xf numFmtId="177"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9" fontId="4" fillId="0" borderId="11"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177" fontId="0" fillId="0" borderId="9"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wrapText="1"/>
    </xf>
    <xf numFmtId="178" fontId="0" fillId="0" borderId="9" xfId="0" applyNumberFormat="1" applyFont="1" applyFill="1" applyBorder="1" applyAlignment="1">
      <alignment horizontal="center" vertical="center" wrapText="1"/>
    </xf>
    <xf numFmtId="179" fontId="0" fillId="0" borderId="9" xfId="0" applyNumberFormat="1" applyFont="1" applyFill="1" applyBorder="1" applyAlignment="1">
      <alignment horizontal="center" vertical="center" wrapText="1"/>
    </xf>
    <xf numFmtId="180" fontId="2" fillId="0" borderId="0" xfId="0" applyNumberFormat="1" applyFont="1" applyFill="1" applyAlignment="1">
      <alignment horizontal="left" vertical="center" wrapText="1"/>
    </xf>
    <xf numFmtId="180" fontId="2" fillId="0" borderId="0" xfId="0" applyNumberFormat="1" applyFont="1" applyFill="1" applyAlignment="1">
      <alignment horizontal="left" vertical="center" wrapText="1"/>
    </xf>
    <xf numFmtId="180" fontId="3"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textRotation="255" wrapText="1"/>
    </xf>
    <xf numFmtId="180" fontId="4" fillId="0" borderId="9" xfId="0" applyNumberFormat="1" applyFont="1" applyFill="1" applyBorder="1" applyAlignment="1">
      <alignment horizontal="center" vertical="center" textRotation="255" wrapText="1"/>
    </xf>
    <xf numFmtId="180" fontId="0" fillId="0" borderId="9"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18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9" fontId="2" fillId="0" borderId="0" xfId="0" applyNumberFormat="1" applyFont="1" applyFill="1" applyAlignment="1">
      <alignment horizontal="left" vertical="center" wrapText="1"/>
    </xf>
    <xf numFmtId="9" fontId="3" fillId="0" borderId="0"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0" fillId="0" borderId="9" xfId="0" applyNumberFormat="1" applyFont="1" applyFill="1" applyBorder="1" applyAlignment="1">
      <alignment horizontal="center" vertical="center"/>
    </xf>
    <xf numFmtId="180" fontId="0"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81" fontId="0"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xf>
    <xf numFmtId="180"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80" fontId="0" fillId="0" borderId="9" xfId="0" applyNumberFormat="1" applyFont="1" applyFill="1" applyBorder="1" applyAlignment="1">
      <alignment horizontal="center" vertical="center"/>
    </xf>
    <xf numFmtId="0" fontId="8" fillId="0" borderId="0" xfId="0" applyFont="1" applyFill="1" applyAlignment="1">
      <alignment vertical="center" wrapText="1"/>
    </xf>
    <xf numFmtId="0" fontId="2" fillId="0" borderId="0" xfId="0" applyFont="1" applyFill="1" applyAlignment="1">
      <alignment vertical="center" wrapText="1"/>
    </xf>
    <xf numFmtId="0" fontId="9"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1" fillId="0" borderId="0" xfId="0" applyFont="1" applyAlignme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2" fillId="0" borderId="9"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56" fillId="0" borderId="0" xfId="0" applyFont="1" applyFill="1" applyBorder="1" applyAlignment="1">
      <alignment vertical="center"/>
    </xf>
    <xf numFmtId="0" fontId="56"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Alignment="1">
      <alignment vertical="center"/>
    </xf>
    <xf numFmtId="0" fontId="5" fillId="0" borderId="0" xfId="0" applyFont="1" applyAlignment="1">
      <alignment vertical="center" wrapText="1"/>
    </xf>
    <xf numFmtId="0" fontId="10" fillId="0" borderId="9" xfId="0"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177" fontId="10" fillId="0" borderId="9"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9" fontId="10" fillId="0" borderId="11" xfId="0" applyNumberFormat="1" applyFont="1" applyFill="1" applyBorder="1" applyAlignment="1">
      <alignment horizontal="center" vertical="center" wrapText="1"/>
    </xf>
    <xf numFmtId="178" fontId="10" fillId="0" borderId="9" xfId="0" applyNumberFormat="1" applyFont="1" applyFill="1" applyBorder="1" applyAlignment="1">
      <alignment horizontal="center" vertical="center" wrapText="1"/>
    </xf>
    <xf numFmtId="179" fontId="10" fillId="0" borderId="9"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textRotation="255" wrapText="1"/>
    </xf>
    <xf numFmtId="177" fontId="12" fillId="0" borderId="9"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178" fontId="12"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180" fontId="10" fillId="0" borderId="10" xfId="0" applyNumberFormat="1" applyFont="1" applyFill="1" applyBorder="1" applyAlignment="1">
      <alignment horizontal="center" vertical="center" wrapText="1"/>
    </xf>
    <xf numFmtId="180" fontId="10" fillId="0" borderId="12" xfId="0" applyNumberFormat="1" applyFont="1" applyFill="1" applyBorder="1" applyAlignment="1">
      <alignment horizontal="center" vertical="center" wrapText="1"/>
    </xf>
    <xf numFmtId="180" fontId="10" fillId="0" borderId="9" xfId="0" applyNumberFormat="1" applyFont="1" applyFill="1" applyBorder="1" applyAlignment="1">
      <alignment horizontal="center" vertical="center" wrapText="1"/>
    </xf>
    <xf numFmtId="180" fontId="10" fillId="0" borderId="9" xfId="0" applyNumberFormat="1" applyFont="1" applyFill="1" applyBorder="1" applyAlignment="1">
      <alignment horizontal="center" vertical="center" wrapText="1"/>
    </xf>
    <xf numFmtId="180" fontId="10" fillId="0" borderId="9" xfId="0" applyNumberFormat="1" applyFont="1" applyFill="1" applyBorder="1" applyAlignment="1">
      <alignment horizontal="center" vertical="center" textRotation="255" wrapText="1"/>
    </xf>
    <xf numFmtId="180" fontId="10" fillId="0" borderId="9" xfId="0" applyNumberFormat="1" applyFont="1" applyFill="1" applyBorder="1" applyAlignment="1">
      <alignment horizontal="center" vertical="center" textRotation="255" wrapText="1"/>
    </xf>
    <xf numFmtId="180" fontId="12" fillId="0" borderId="9" xfId="0" applyNumberFormat="1" applyFont="1" applyFill="1" applyBorder="1" applyAlignment="1">
      <alignment horizontal="center" vertical="center" wrapText="1"/>
    </xf>
    <xf numFmtId="180" fontId="10" fillId="0" borderId="10" xfId="0" applyNumberFormat="1" applyFont="1" applyFill="1" applyBorder="1" applyAlignment="1">
      <alignment horizontal="center" vertical="center" wrapText="1"/>
    </xf>
    <xf numFmtId="180"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180" fontId="10" fillId="0" borderId="11"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9" fontId="10" fillId="0" borderId="9"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9" fontId="10" fillId="0" borderId="11"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9" fontId="12" fillId="0" borderId="9" xfId="0" applyNumberFormat="1" applyFont="1" applyFill="1" applyBorder="1" applyAlignment="1">
      <alignment horizontal="center" vertical="center"/>
    </xf>
    <xf numFmtId="180" fontId="12" fillId="0" borderId="9" xfId="0" applyNumberFormat="1" applyFont="1" applyFill="1" applyBorder="1" applyAlignment="1">
      <alignment horizontal="center" vertical="center"/>
    </xf>
    <xf numFmtId="180" fontId="14" fillId="0" borderId="9" xfId="0" applyNumberFormat="1" applyFont="1" applyFill="1" applyBorder="1" applyAlignment="1">
      <alignment horizontal="center" vertical="center"/>
    </xf>
    <xf numFmtId="181" fontId="12" fillId="0" borderId="9" xfId="0" applyNumberFormat="1" applyFont="1" applyFill="1" applyBorder="1" applyAlignment="1">
      <alignment horizontal="center" vertical="center"/>
    </xf>
    <xf numFmtId="180" fontId="15" fillId="0" borderId="9" xfId="0" applyNumberFormat="1" applyFont="1" applyFill="1" applyBorder="1" applyAlignment="1">
      <alignment horizontal="center" vertical="center"/>
    </xf>
    <xf numFmtId="180" fontId="12" fillId="0" borderId="9"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80" fontId="12" fillId="0" borderId="9" xfId="0" applyNumberFormat="1" applyFont="1" applyFill="1" applyBorder="1" applyAlignment="1">
      <alignment horizontal="center" vertical="center"/>
    </xf>
    <xf numFmtId="0" fontId="11" fillId="0" borderId="13"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 fillId="0" borderId="13" xfId="0" applyNumberFormat="1" applyFont="1" applyFill="1" applyBorder="1" applyAlignment="1">
      <alignment vertical="center" wrapText="1"/>
    </xf>
    <xf numFmtId="0" fontId="11" fillId="0" borderId="0" xfId="0" applyFont="1" applyFill="1" applyBorder="1" applyAlignment="1">
      <alignment vertical="center"/>
    </xf>
    <xf numFmtId="0" fontId="0" fillId="0" borderId="0" xfId="0" applyBorder="1" applyAlignment="1">
      <alignment vertical="center"/>
    </xf>
    <xf numFmtId="0" fontId="11" fillId="0" borderId="13" xfId="0" applyFont="1" applyFill="1" applyBorder="1" applyAlignment="1">
      <alignment vertical="center" wrapText="1"/>
    </xf>
    <xf numFmtId="0" fontId="11" fillId="0" borderId="13" xfId="0" applyFont="1" applyFill="1" applyBorder="1" applyAlignment="1">
      <alignment vertical="center" wrapText="1"/>
    </xf>
    <xf numFmtId="0" fontId="1" fillId="0" borderId="9" xfId="0" applyNumberFormat="1" applyFont="1" applyFill="1" applyBorder="1" applyAlignment="1">
      <alignment vertical="center" wrapText="1"/>
    </xf>
    <xf numFmtId="0" fontId="11" fillId="0" borderId="0" xfId="0" applyFont="1" applyFill="1" applyBorder="1" applyAlignment="1">
      <alignment vertical="center" wrapText="1"/>
    </xf>
    <xf numFmtId="0" fontId="57" fillId="0" borderId="13" xfId="0" applyFont="1" applyFill="1" applyBorder="1" applyAlignment="1">
      <alignment vertical="center" wrapText="1"/>
    </xf>
    <xf numFmtId="0" fontId="58" fillId="0" borderId="13" xfId="0" applyFont="1" applyFill="1" applyBorder="1" applyAlignment="1">
      <alignment vertical="center" wrapText="1"/>
    </xf>
    <xf numFmtId="0" fontId="56" fillId="0" borderId="0" xfId="0" applyFont="1" applyFill="1" applyBorder="1" applyAlignment="1">
      <alignment vertical="center"/>
    </xf>
    <xf numFmtId="0" fontId="11" fillId="0" borderId="13" xfId="0" applyFont="1" applyFill="1" applyBorder="1" applyAlignment="1">
      <alignment vertical="center" wrapText="1"/>
    </xf>
    <xf numFmtId="0" fontId="58" fillId="0" borderId="13" xfId="0" applyFont="1" applyFill="1" applyBorder="1" applyAlignment="1">
      <alignment vertical="center" wrapText="1"/>
    </xf>
    <xf numFmtId="0" fontId="57" fillId="0" borderId="13" xfId="0" applyFont="1" applyFill="1" applyBorder="1" applyAlignment="1">
      <alignment vertical="center" wrapText="1"/>
    </xf>
    <xf numFmtId="0" fontId="58" fillId="0" borderId="13" xfId="0" applyFont="1" applyFill="1" applyBorder="1" applyAlignment="1">
      <alignment vertical="center" wrapText="1"/>
    </xf>
    <xf numFmtId="0" fontId="58" fillId="0" borderId="13" xfId="0" applyNumberFormat="1" applyFont="1" applyFill="1" applyBorder="1" applyAlignment="1">
      <alignment vertical="center" wrapText="1"/>
    </xf>
    <xf numFmtId="0" fontId="56" fillId="0" borderId="0" xfId="0" applyFont="1" applyFill="1" applyBorder="1" applyAlignment="1">
      <alignment vertical="center"/>
    </xf>
    <xf numFmtId="0" fontId="11"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CC00"/>
        </patternFill>
      </fill>
      <border/>
    </dxf>
    <dxf>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383;&#21475;&#32771;&#26680;&#32454;&#34920;\5&#12289;&#35780;&#20215;&#31649;&#29702;&#65288;&#36229;&#32676;&#12289;&#28892;&#38125;&#12289;&#26230;&#26230;&#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383;&#21475;&#32771;&#26680;&#32454;&#34920;\3&#12289;&#19994;&#21153;&#35268;&#33539;&#65288;&#38597;&#33805;&#12289;&#23567;&#33805;&#12289;&#19994;&#21153;&#31185;&#12289;&#25216;&#26415;&#3118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383;&#21475;&#32771;&#26680;&#32454;&#34920;\6&#12289;&#22870;&#21169;&#20998;&#65288;&#38597;&#33805;&#12289;&#23567;&#33805;&#12289;&#23068;&#33459;&#12289;&#26230;&#26230;&#12289;&#28892;&#38125;&#12289;&#25196;&#40527;&#12289;&#19994;&#21153;&#31185;&#12289;&#26195;&#20113;&#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1383;&#21475;&#32771;&#26680;&#32454;&#34920;\1&#12289;2&#31383;&#21475;&#20154;&#21592;&#34920;&#29616;&#20998;&#12289;&#20154;&#21592;&#36827;&#39547;&#65288;&#26230;&#26230;&#12289;&#23567;&#33805;&#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1383;&#21475;&#32771;&#26680;&#32454;&#34920;\4&#12289;&#31383;&#21475;&#35268;&#33539;&#65288;&#26230;&#26230;&#12289;&#26195;&#20113;&#12289;&#36229;&#32676;&#12289;&#28892;&#3812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6">
          <cell r="B6" t="str">
            <v>公安治安户政</v>
          </cell>
          <cell r="C6">
            <v>1</v>
          </cell>
          <cell r="E6">
            <v>1</v>
          </cell>
          <cell r="Z6">
            <v>0</v>
          </cell>
          <cell r="AA6">
            <v>15</v>
          </cell>
        </row>
        <row r="7">
          <cell r="B7" t="str">
            <v>公安出入境</v>
          </cell>
          <cell r="C7">
            <v>1</v>
          </cell>
          <cell r="E7">
            <v>1</v>
          </cell>
          <cell r="Z7">
            <v>0</v>
          </cell>
          <cell r="AA7">
            <v>15</v>
          </cell>
        </row>
        <row r="8">
          <cell r="B8" t="str">
            <v>残联</v>
          </cell>
          <cell r="Z8">
            <v>0</v>
          </cell>
          <cell r="AA8">
            <v>15</v>
          </cell>
        </row>
        <row r="9">
          <cell r="B9" t="str">
            <v>医保</v>
          </cell>
          <cell r="P9">
            <v>1</v>
          </cell>
          <cell r="Q9">
            <v>3</v>
          </cell>
          <cell r="Z9">
            <v>3</v>
          </cell>
          <cell r="AA9">
            <v>12</v>
          </cell>
        </row>
        <row r="10">
          <cell r="B10" t="str">
            <v>人社</v>
          </cell>
          <cell r="Z10">
            <v>0</v>
          </cell>
          <cell r="AA10">
            <v>15</v>
          </cell>
        </row>
        <row r="11">
          <cell r="B11" t="str">
            <v>税务</v>
          </cell>
          <cell r="G11">
            <v>1</v>
          </cell>
          <cell r="H11">
            <v>0.5</v>
          </cell>
          <cell r="J11">
            <v>3</v>
          </cell>
          <cell r="P11">
            <v>1</v>
          </cell>
          <cell r="Q11">
            <v>3</v>
          </cell>
          <cell r="Z11">
            <v>6.5</v>
          </cell>
          <cell r="AA11">
            <v>8.5</v>
          </cell>
        </row>
        <row r="12">
          <cell r="B12" t="str">
            <v>婚姻登记中心</v>
          </cell>
          <cell r="C12">
            <v>1</v>
          </cell>
          <cell r="E12">
            <v>1</v>
          </cell>
          <cell r="Z12">
            <v>0</v>
          </cell>
          <cell r="AA12">
            <v>15</v>
          </cell>
        </row>
        <row r="13">
          <cell r="B13" t="str">
            <v>不动产登记中心</v>
          </cell>
          <cell r="C13">
            <v>1</v>
          </cell>
          <cell r="E13">
            <v>0.990216396477903</v>
          </cell>
          <cell r="P13">
            <v>1</v>
          </cell>
          <cell r="Q13">
            <v>3</v>
          </cell>
          <cell r="Z13">
            <v>3</v>
          </cell>
          <cell r="AA13">
            <v>12</v>
          </cell>
        </row>
        <row r="14">
          <cell r="B14" t="str">
            <v>市场监督管理</v>
          </cell>
          <cell r="C14">
            <v>1</v>
          </cell>
          <cell r="E14">
            <v>0.999875590943021</v>
          </cell>
          <cell r="G14">
            <v>1</v>
          </cell>
          <cell r="H14">
            <v>0.5</v>
          </cell>
          <cell r="Z14">
            <v>0.5</v>
          </cell>
          <cell r="AA14">
            <v>14.5</v>
          </cell>
        </row>
        <row r="15">
          <cell r="B15" t="str">
            <v>文化和旅游</v>
          </cell>
          <cell r="C15">
            <v>1</v>
          </cell>
          <cell r="E15">
            <v>1</v>
          </cell>
          <cell r="Z15">
            <v>0</v>
          </cell>
          <cell r="AA15">
            <v>15</v>
          </cell>
        </row>
        <row r="16">
          <cell r="B16" t="str">
            <v>农业农村</v>
          </cell>
          <cell r="C16">
            <v>1</v>
          </cell>
          <cell r="E16">
            <v>0.987654320987654</v>
          </cell>
          <cell r="Z16">
            <v>0</v>
          </cell>
          <cell r="AA16">
            <v>15</v>
          </cell>
        </row>
        <row r="17">
          <cell r="B17" t="str">
            <v>民政</v>
          </cell>
          <cell r="C17">
            <v>1</v>
          </cell>
          <cell r="E17">
            <v>1</v>
          </cell>
          <cell r="Z17">
            <v>0</v>
          </cell>
          <cell r="AA17">
            <v>15</v>
          </cell>
        </row>
        <row r="18">
          <cell r="B18" t="str">
            <v>教育</v>
          </cell>
          <cell r="C18">
            <v>1</v>
          </cell>
          <cell r="E18">
            <v>1</v>
          </cell>
          <cell r="Z18">
            <v>0</v>
          </cell>
          <cell r="AA18">
            <v>15</v>
          </cell>
        </row>
        <row r="19">
          <cell r="B19" t="str">
            <v>城市管理</v>
          </cell>
          <cell r="P19">
            <v>1</v>
          </cell>
          <cell r="Q19">
            <v>3</v>
          </cell>
          <cell r="Z19">
            <v>3</v>
          </cell>
          <cell r="AA19">
            <v>12</v>
          </cell>
        </row>
        <row r="20">
          <cell r="B20" t="str">
            <v>卫生健康</v>
          </cell>
          <cell r="C20">
            <v>1</v>
          </cell>
          <cell r="E20">
            <v>1</v>
          </cell>
          <cell r="Z20">
            <v>0</v>
          </cell>
          <cell r="AA20">
            <v>15</v>
          </cell>
        </row>
        <row r="21">
          <cell r="B21" t="str">
            <v>侨务</v>
          </cell>
          <cell r="C21">
            <v>1</v>
          </cell>
          <cell r="E21">
            <v>1</v>
          </cell>
          <cell r="Z21">
            <v>0</v>
          </cell>
          <cell r="AA21">
            <v>15</v>
          </cell>
        </row>
        <row r="22">
          <cell r="B22" t="str">
            <v>交通运输</v>
          </cell>
          <cell r="C22">
            <v>1</v>
          </cell>
          <cell r="E22">
            <v>1</v>
          </cell>
          <cell r="Z22">
            <v>0</v>
          </cell>
          <cell r="AA22">
            <v>15</v>
          </cell>
        </row>
        <row r="23">
          <cell r="B23" t="str">
            <v>发展和改革</v>
          </cell>
          <cell r="C23">
            <v>1</v>
          </cell>
          <cell r="E23">
            <v>0.895833333333333</v>
          </cell>
          <cell r="F23">
            <v>1</v>
          </cell>
          <cell r="Z23">
            <v>1</v>
          </cell>
          <cell r="AA23">
            <v>14</v>
          </cell>
        </row>
        <row r="24">
          <cell r="B24" t="str">
            <v>自然资源</v>
          </cell>
          <cell r="C24">
            <v>1</v>
          </cell>
          <cell r="E24">
            <v>1</v>
          </cell>
          <cell r="Z24">
            <v>0</v>
          </cell>
          <cell r="AA24">
            <v>15</v>
          </cell>
        </row>
        <row r="25">
          <cell r="B25" t="str">
            <v>住房和城乡建设</v>
          </cell>
          <cell r="C25">
            <v>1</v>
          </cell>
          <cell r="E25">
            <v>1</v>
          </cell>
          <cell r="P25">
            <v>1</v>
          </cell>
          <cell r="Q25">
            <v>3</v>
          </cell>
          <cell r="Z25">
            <v>3</v>
          </cell>
          <cell r="AA25">
            <v>12</v>
          </cell>
        </row>
        <row r="26">
          <cell r="B26" t="str">
            <v>人防</v>
          </cell>
          <cell r="C26">
            <v>1</v>
          </cell>
          <cell r="E26">
            <v>1</v>
          </cell>
          <cell r="Z26">
            <v>0</v>
          </cell>
          <cell r="AA26">
            <v>15</v>
          </cell>
        </row>
        <row r="27">
          <cell r="B27" t="str">
            <v>林业和园林绿化</v>
          </cell>
          <cell r="C27">
            <v>1</v>
          </cell>
          <cell r="E27">
            <v>1</v>
          </cell>
          <cell r="Z27">
            <v>0</v>
          </cell>
          <cell r="AA27">
            <v>15</v>
          </cell>
        </row>
        <row r="28">
          <cell r="B28" t="str">
            <v>水利</v>
          </cell>
          <cell r="C28">
            <v>1</v>
          </cell>
          <cell r="E28">
            <v>1</v>
          </cell>
          <cell r="Z28">
            <v>0</v>
          </cell>
          <cell r="AA28">
            <v>15</v>
          </cell>
        </row>
        <row r="29">
          <cell r="B29" t="str">
            <v>应急管理</v>
          </cell>
          <cell r="C29">
            <v>1</v>
          </cell>
          <cell r="E29">
            <v>1</v>
          </cell>
          <cell r="Z29">
            <v>0</v>
          </cell>
          <cell r="AA29">
            <v>15</v>
          </cell>
        </row>
        <row r="30">
          <cell r="B30" t="str">
            <v>生态环境</v>
          </cell>
          <cell r="C30">
            <v>1</v>
          </cell>
          <cell r="E30">
            <v>1</v>
          </cell>
          <cell r="Z30">
            <v>0</v>
          </cell>
          <cell r="AA30">
            <v>15</v>
          </cell>
        </row>
        <row r="31">
          <cell r="B31" t="str">
            <v>公证处</v>
          </cell>
          <cell r="Z31">
            <v>0</v>
          </cell>
          <cell r="AA3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6">
          <cell r="B6" t="str">
            <v>公安治安户政</v>
          </cell>
          <cell r="U6">
            <v>37</v>
          </cell>
          <cell r="V6">
            <v>8</v>
          </cell>
          <cell r="W6">
            <v>1.832</v>
          </cell>
          <cell r="AV6">
            <v>0.5</v>
          </cell>
          <cell r="BD6">
            <v>2.332</v>
          </cell>
          <cell r="BE6">
            <v>17.668</v>
          </cell>
        </row>
        <row r="7">
          <cell r="B7" t="str">
            <v>公安出入境</v>
          </cell>
          <cell r="U7">
            <v>112</v>
          </cell>
          <cell r="V7">
            <v>6</v>
          </cell>
          <cell r="W7">
            <v>2</v>
          </cell>
          <cell r="BD7">
            <v>2</v>
          </cell>
          <cell r="BE7">
            <v>18</v>
          </cell>
        </row>
        <row r="8">
          <cell r="B8" t="str">
            <v>残联</v>
          </cell>
          <cell r="U8">
            <v>23</v>
          </cell>
          <cell r="V8">
            <v>11</v>
          </cell>
          <cell r="W8">
            <v>2.415</v>
          </cell>
          <cell r="AV8">
            <v>0.5</v>
          </cell>
          <cell r="BD8">
            <v>2.915</v>
          </cell>
          <cell r="BE8">
            <v>17.085</v>
          </cell>
        </row>
        <row r="9">
          <cell r="B9" t="str">
            <v>医保</v>
          </cell>
          <cell r="U9">
            <v>63</v>
          </cell>
          <cell r="V9">
            <v>4</v>
          </cell>
          <cell r="W9">
            <v>1.332</v>
          </cell>
          <cell r="AV9">
            <v>0.5</v>
          </cell>
          <cell r="BD9">
            <v>1.832</v>
          </cell>
          <cell r="BE9">
            <v>18.168</v>
          </cell>
        </row>
        <row r="10">
          <cell r="B10" t="str">
            <v>人社</v>
          </cell>
          <cell r="U10">
            <v>73</v>
          </cell>
          <cell r="V10">
            <v>0</v>
          </cell>
          <cell r="W10">
            <v>0</v>
          </cell>
          <cell r="AU10">
            <v>1</v>
          </cell>
          <cell r="AV10">
            <v>1</v>
          </cell>
          <cell r="BD10">
            <v>1</v>
          </cell>
          <cell r="BE10">
            <v>19</v>
          </cell>
        </row>
        <row r="11">
          <cell r="B11" t="str">
            <v>税务</v>
          </cell>
          <cell r="U11">
            <v>12</v>
          </cell>
          <cell r="V11">
            <v>18</v>
          </cell>
          <cell r="W11">
            <v>3.5</v>
          </cell>
          <cell r="BD11">
            <v>3.5</v>
          </cell>
          <cell r="BE11">
            <v>16.5</v>
          </cell>
        </row>
        <row r="12">
          <cell r="B12" t="str">
            <v>婚姻登记中心</v>
          </cell>
          <cell r="U12">
            <v>14</v>
          </cell>
          <cell r="V12">
            <v>1</v>
          </cell>
          <cell r="W12">
            <v>0.5</v>
          </cell>
          <cell r="AV12">
            <v>0.5</v>
          </cell>
          <cell r="BD12">
            <v>1</v>
          </cell>
          <cell r="BE12">
            <v>19</v>
          </cell>
        </row>
        <row r="13">
          <cell r="B13" t="str">
            <v>不动产登记中心</v>
          </cell>
          <cell r="U13">
            <v>73</v>
          </cell>
          <cell r="V13">
            <v>2</v>
          </cell>
          <cell r="W13">
            <v>0.666</v>
          </cell>
          <cell r="BA13">
            <v>2003</v>
          </cell>
          <cell r="BB13">
            <v>10</v>
          </cell>
          <cell r="BD13">
            <v>10.666</v>
          </cell>
          <cell r="BE13">
            <v>9.334</v>
          </cell>
        </row>
        <row r="14">
          <cell r="B14" t="str">
            <v>市场监督管理</v>
          </cell>
          <cell r="U14">
            <v>45</v>
          </cell>
          <cell r="V14">
            <v>1</v>
          </cell>
          <cell r="W14">
            <v>0.125</v>
          </cell>
          <cell r="AV14">
            <v>0.5</v>
          </cell>
          <cell r="BD14">
            <v>0.625</v>
          </cell>
          <cell r="BE14">
            <v>19.375</v>
          </cell>
        </row>
        <row r="15">
          <cell r="B15" t="str">
            <v>文化和旅游</v>
          </cell>
          <cell r="U15">
            <v>66</v>
          </cell>
          <cell r="V15">
            <v>1</v>
          </cell>
          <cell r="W15">
            <v>0.125</v>
          </cell>
          <cell r="BD15">
            <v>0.125</v>
          </cell>
          <cell r="BE15">
            <v>19.875</v>
          </cell>
        </row>
        <row r="16">
          <cell r="B16" t="str">
            <v>农业农村</v>
          </cell>
          <cell r="U16">
            <v>40</v>
          </cell>
          <cell r="V16">
            <v>5</v>
          </cell>
          <cell r="W16">
            <v>1.041</v>
          </cell>
          <cell r="AV16">
            <v>0.5</v>
          </cell>
          <cell r="BD16">
            <v>1.541</v>
          </cell>
          <cell r="BE16">
            <v>18.459</v>
          </cell>
        </row>
        <row r="17">
          <cell r="B17" t="str">
            <v>民政</v>
          </cell>
          <cell r="U17">
            <v>20</v>
          </cell>
          <cell r="V17">
            <v>0</v>
          </cell>
          <cell r="W17">
            <v>0</v>
          </cell>
          <cell r="BD17">
            <v>0</v>
          </cell>
          <cell r="BE17">
            <v>20</v>
          </cell>
        </row>
        <row r="18">
          <cell r="B18" t="str">
            <v>教育</v>
          </cell>
          <cell r="U18">
            <v>32</v>
          </cell>
          <cell r="V18">
            <v>3</v>
          </cell>
          <cell r="W18">
            <v>0.25</v>
          </cell>
          <cell r="AV18">
            <v>1</v>
          </cell>
          <cell r="BD18">
            <v>1.25</v>
          </cell>
          <cell r="BE18">
            <v>18.75</v>
          </cell>
        </row>
        <row r="19">
          <cell r="B19" t="str">
            <v>城市管理</v>
          </cell>
          <cell r="U19">
            <v>6</v>
          </cell>
          <cell r="V19">
            <v>6</v>
          </cell>
          <cell r="W19">
            <v>2.165</v>
          </cell>
          <cell r="AV19">
            <v>0.5</v>
          </cell>
          <cell r="BD19">
            <v>2.665</v>
          </cell>
          <cell r="BE19">
            <v>17.335</v>
          </cell>
        </row>
        <row r="20">
          <cell r="B20" t="str">
            <v>卫生健康</v>
          </cell>
          <cell r="U20">
            <v>13</v>
          </cell>
          <cell r="V20">
            <v>5</v>
          </cell>
          <cell r="W20">
            <v>1.665</v>
          </cell>
          <cell r="AV20">
            <v>0.5</v>
          </cell>
          <cell r="BD20">
            <v>2.165</v>
          </cell>
          <cell r="BE20">
            <v>17.835</v>
          </cell>
        </row>
        <row r="21">
          <cell r="B21" t="str">
            <v>侨务</v>
          </cell>
          <cell r="U21">
            <v>2</v>
          </cell>
          <cell r="V21">
            <v>10</v>
          </cell>
          <cell r="W21">
            <v>4.165</v>
          </cell>
          <cell r="BD21">
            <v>4.165</v>
          </cell>
          <cell r="BE21">
            <v>15.835</v>
          </cell>
        </row>
        <row r="22">
          <cell r="B22" t="str">
            <v>交通运输</v>
          </cell>
          <cell r="U22">
            <v>21</v>
          </cell>
          <cell r="V22">
            <v>17</v>
          </cell>
          <cell r="W22">
            <v>3.165</v>
          </cell>
          <cell r="AV22">
            <v>0.5</v>
          </cell>
          <cell r="BD22">
            <v>3.665</v>
          </cell>
          <cell r="BE22">
            <v>16.335</v>
          </cell>
        </row>
        <row r="23">
          <cell r="B23" t="str">
            <v>发展和改革</v>
          </cell>
          <cell r="U23">
            <v>35</v>
          </cell>
          <cell r="V23">
            <v>0</v>
          </cell>
          <cell r="W23">
            <v>0</v>
          </cell>
          <cell r="AV23">
            <v>1</v>
          </cell>
          <cell r="BD23">
            <v>1</v>
          </cell>
          <cell r="BE23">
            <v>19</v>
          </cell>
        </row>
        <row r="24">
          <cell r="B24" t="str">
            <v>自然资源</v>
          </cell>
          <cell r="U24">
            <v>43</v>
          </cell>
          <cell r="V24">
            <v>3</v>
          </cell>
          <cell r="W24">
            <v>0.791</v>
          </cell>
          <cell r="BD24">
            <v>0.791</v>
          </cell>
          <cell r="BE24">
            <v>19.209</v>
          </cell>
        </row>
        <row r="25">
          <cell r="B25" t="str">
            <v>住房和城乡建设</v>
          </cell>
          <cell r="U25">
            <v>29</v>
          </cell>
          <cell r="V25">
            <v>12</v>
          </cell>
          <cell r="W25">
            <v>1.5</v>
          </cell>
          <cell r="BD25">
            <v>1.5</v>
          </cell>
          <cell r="BE25">
            <v>18.5</v>
          </cell>
        </row>
        <row r="26">
          <cell r="B26" t="str">
            <v>人防</v>
          </cell>
          <cell r="U26">
            <v>1</v>
          </cell>
          <cell r="V26">
            <v>29</v>
          </cell>
          <cell r="W26">
            <v>4.875</v>
          </cell>
          <cell r="BD26">
            <v>4.875</v>
          </cell>
          <cell r="BE26">
            <v>15.125</v>
          </cell>
        </row>
        <row r="27">
          <cell r="B27" t="str">
            <v>林业和园林绿化</v>
          </cell>
          <cell r="U27">
            <v>6</v>
          </cell>
          <cell r="V27">
            <v>24</v>
          </cell>
          <cell r="W27">
            <v>4.04</v>
          </cell>
          <cell r="BD27">
            <v>4.04</v>
          </cell>
          <cell r="BE27">
            <v>15.96</v>
          </cell>
        </row>
        <row r="28">
          <cell r="B28" t="str">
            <v>水利</v>
          </cell>
          <cell r="U28">
            <v>3</v>
          </cell>
          <cell r="V28">
            <v>27</v>
          </cell>
          <cell r="W28">
            <v>4.415</v>
          </cell>
          <cell r="AV28">
            <v>0.5</v>
          </cell>
          <cell r="BD28">
            <v>4.915</v>
          </cell>
          <cell r="BE28">
            <v>15.085</v>
          </cell>
        </row>
        <row r="29">
          <cell r="B29" t="str">
            <v>应急管理</v>
          </cell>
          <cell r="U29">
            <v>48</v>
          </cell>
          <cell r="V29">
            <v>1</v>
          </cell>
          <cell r="W29">
            <v>0.125</v>
          </cell>
          <cell r="AV29">
            <v>1</v>
          </cell>
          <cell r="BD29">
            <v>1.125</v>
          </cell>
          <cell r="BE29">
            <v>18.875</v>
          </cell>
        </row>
        <row r="30">
          <cell r="B30" t="str">
            <v>生态环境</v>
          </cell>
          <cell r="U30">
            <v>19</v>
          </cell>
          <cell r="V30">
            <v>6</v>
          </cell>
          <cell r="W30">
            <v>0.958</v>
          </cell>
          <cell r="AV30">
            <v>0.5</v>
          </cell>
          <cell r="BD30">
            <v>1.458</v>
          </cell>
          <cell r="BE30">
            <v>18.542</v>
          </cell>
        </row>
        <row r="31">
          <cell r="B31" t="str">
            <v>公证处</v>
          </cell>
          <cell r="U31">
            <v>9</v>
          </cell>
          <cell r="V31">
            <v>3</v>
          </cell>
          <cell r="W31">
            <v>1</v>
          </cell>
          <cell r="AV31">
            <v>0.5</v>
          </cell>
          <cell r="BD31">
            <v>1.5</v>
          </cell>
          <cell r="BE31">
            <v>18.5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6">
          <cell r="B6" t="str">
            <v>公安治安户政</v>
          </cell>
          <cell r="C6">
            <v>15</v>
          </cell>
          <cell r="D6">
            <v>3</v>
          </cell>
          <cell r="I6">
            <v>0</v>
          </cell>
          <cell r="J6">
            <v>0</v>
          </cell>
          <cell r="X6">
            <v>1361</v>
          </cell>
          <cell r="Y6">
            <v>680.5</v>
          </cell>
          <cell r="Z6">
            <v>2</v>
          </cell>
          <cell r="AA6">
            <v>859</v>
          </cell>
          <cell r="AB6">
            <v>429.5</v>
          </cell>
          <cell r="AC6">
            <v>1.5</v>
          </cell>
          <cell r="AD6">
            <v>3.5</v>
          </cell>
          <cell r="AE6">
            <v>2</v>
          </cell>
          <cell r="AL6">
            <v>1</v>
          </cell>
          <cell r="AM6">
            <v>1</v>
          </cell>
          <cell r="AN6">
            <v>3</v>
          </cell>
          <cell r="AP6">
            <v>1</v>
          </cell>
          <cell r="AQ6">
            <v>2</v>
          </cell>
          <cell r="AR6">
            <v>0.5</v>
          </cell>
          <cell r="AS6">
            <v>13</v>
          </cell>
        </row>
        <row r="7">
          <cell r="B7" t="str">
            <v>公安出入境</v>
          </cell>
          <cell r="C7">
            <v>112</v>
          </cell>
          <cell r="D7">
            <v>3</v>
          </cell>
          <cell r="I7">
            <v>0</v>
          </cell>
          <cell r="J7">
            <v>0</v>
          </cell>
          <cell r="V7">
            <v>10</v>
          </cell>
          <cell r="W7">
            <v>1</v>
          </cell>
          <cell r="X7">
            <v>14550</v>
          </cell>
          <cell r="Y7">
            <v>1322.72727272727</v>
          </cell>
          <cell r="Z7">
            <v>2</v>
          </cell>
          <cell r="AA7">
            <v>22909</v>
          </cell>
          <cell r="AB7">
            <v>2082.63636363636</v>
          </cell>
          <cell r="AC7">
            <v>2.5</v>
          </cell>
          <cell r="AD7">
            <v>4.5</v>
          </cell>
          <cell r="AE7">
            <v>11</v>
          </cell>
          <cell r="AI7">
            <v>1</v>
          </cell>
          <cell r="AJ7">
            <v>5</v>
          </cell>
          <cell r="AK7">
            <v>6</v>
          </cell>
          <cell r="AO7">
            <v>3</v>
          </cell>
          <cell r="AP7">
            <v>1</v>
          </cell>
          <cell r="AQ7">
            <v>2</v>
          </cell>
          <cell r="AS7">
            <v>15</v>
          </cell>
        </row>
        <row r="8">
          <cell r="B8" t="str">
            <v>残联</v>
          </cell>
          <cell r="C8">
            <v>4</v>
          </cell>
          <cell r="D8">
            <v>0.8</v>
          </cell>
          <cell r="E8">
            <v>2</v>
          </cell>
          <cell r="F8">
            <v>1</v>
          </cell>
          <cell r="I8">
            <v>2</v>
          </cell>
          <cell r="J8">
            <v>1</v>
          </cell>
          <cell r="X8">
            <v>263</v>
          </cell>
          <cell r="Y8">
            <v>131.5</v>
          </cell>
          <cell r="Z8" t="str">
            <v/>
          </cell>
          <cell r="AA8">
            <v>513</v>
          </cell>
          <cell r="AB8">
            <v>256.5</v>
          </cell>
          <cell r="AC8">
            <v>1.5</v>
          </cell>
          <cell r="AD8">
            <v>1.5</v>
          </cell>
          <cell r="AE8">
            <v>2</v>
          </cell>
          <cell r="AP8">
            <v>2</v>
          </cell>
          <cell r="AQ8">
            <v>3</v>
          </cell>
          <cell r="AR8">
            <v>1</v>
          </cell>
          <cell r="AS8">
            <v>7.3</v>
          </cell>
        </row>
        <row r="9">
          <cell r="B9" t="str">
            <v>医保</v>
          </cell>
          <cell r="C9">
            <v>37</v>
          </cell>
          <cell r="D9">
            <v>3</v>
          </cell>
          <cell r="I9">
            <v>0</v>
          </cell>
          <cell r="J9">
            <v>0</v>
          </cell>
          <cell r="V9">
            <v>3</v>
          </cell>
          <cell r="W9">
            <v>0.6</v>
          </cell>
          <cell r="X9">
            <v>16918</v>
          </cell>
          <cell r="Y9">
            <v>845.9</v>
          </cell>
          <cell r="Z9">
            <v>2</v>
          </cell>
          <cell r="AA9">
            <v>2137</v>
          </cell>
          <cell r="AB9">
            <v>106.85</v>
          </cell>
          <cell r="AC9" t="str">
            <v/>
          </cell>
          <cell r="AD9">
            <v>2</v>
          </cell>
          <cell r="AE9">
            <v>20</v>
          </cell>
          <cell r="AO9">
            <v>1</v>
          </cell>
          <cell r="AP9">
            <v>1</v>
          </cell>
          <cell r="AQ9">
            <v>2</v>
          </cell>
          <cell r="AR9">
            <v>0.5</v>
          </cell>
          <cell r="AS9">
            <v>9.1</v>
          </cell>
        </row>
        <row r="10">
          <cell r="B10" t="str">
            <v>人社</v>
          </cell>
          <cell r="C10">
            <v>43</v>
          </cell>
          <cell r="D10">
            <v>3</v>
          </cell>
          <cell r="E10">
            <v>3</v>
          </cell>
          <cell r="F10">
            <v>1</v>
          </cell>
          <cell r="I10">
            <v>3</v>
          </cell>
          <cell r="J10">
            <v>1</v>
          </cell>
          <cell r="Q10">
            <v>1</v>
          </cell>
          <cell r="R10">
            <v>1</v>
          </cell>
          <cell r="V10">
            <v>4</v>
          </cell>
          <cell r="W10">
            <v>0.8</v>
          </cell>
          <cell r="AD10" t="str">
            <v/>
          </cell>
          <cell r="AE10">
            <v>34</v>
          </cell>
          <cell r="AN10">
            <v>0.6</v>
          </cell>
          <cell r="AO10">
            <v>2</v>
          </cell>
          <cell r="AP10">
            <v>2</v>
          </cell>
          <cell r="AQ10">
            <v>3</v>
          </cell>
          <cell r="AR10">
            <v>1</v>
          </cell>
          <cell r="AS10">
            <v>12.4</v>
          </cell>
        </row>
        <row r="11">
          <cell r="B11" t="str">
            <v>税务</v>
          </cell>
          <cell r="C11">
            <v>0</v>
          </cell>
          <cell r="D11">
            <v>0</v>
          </cell>
          <cell r="G11">
            <v>2401</v>
          </cell>
          <cell r="H11">
            <v>1.5</v>
          </cell>
          <cell r="I11">
            <v>2401</v>
          </cell>
          <cell r="J11">
            <v>1.5</v>
          </cell>
          <cell r="Q11">
            <v>1</v>
          </cell>
          <cell r="R11">
            <v>1</v>
          </cell>
          <cell r="V11">
            <v>5</v>
          </cell>
          <cell r="W11">
            <v>1</v>
          </cell>
          <cell r="X11">
            <v>23552</v>
          </cell>
          <cell r="Y11">
            <v>287.219512195122</v>
          </cell>
          <cell r="Z11" t="str">
            <v/>
          </cell>
          <cell r="AA11">
            <v>32820</v>
          </cell>
          <cell r="AB11">
            <v>400.243902439024</v>
          </cell>
          <cell r="AC11">
            <v>1.5</v>
          </cell>
          <cell r="AD11">
            <v>1.5</v>
          </cell>
          <cell r="AE11">
            <v>82</v>
          </cell>
          <cell r="AK11">
            <v>3</v>
          </cell>
          <cell r="AL11">
            <v>1</v>
          </cell>
          <cell r="AM11">
            <v>1</v>
          </cell>
          <cell r="AO11">
            <v>3</v>
          </cell>
          <cell r="AR11">
            <v>1</v>
          </cell>
          <cell r="AS11">
            <v>13</v>
          </cell>
        </row>
        <row r="12">
          <cell r="B12" t="str">
            <v>婚姻登记中心</v>
          </cell>
          <cell r="C12">
            <v>3</v>
          </cell>
          <cell r="D12">
            <v>0.9</v>
          </cell>
          <cell r="I12">
            <v>0</v>
          </cell>
          <cell r="J12">
            <v>0</v>
          </cell>
          <cell r="Q12">
            <v>1</v>
          </cell>
          <cell r="R12">
            <v>1</v>
          </cell>
          <cell r="X12">
            <v>3187</v>
          </cell>
          <cell r="Y12">
            <v>455.285714285714</v>
          </cell>
          <cell r="Z12">
            <v>1</v>
          </cell>
          <cell r="AA12" t="str">
            <v/>
          </cell>
          <cell r="AB12" t="str">
            <v/>
          </cell>
          <cell r="AC12" t="str">
            <v/>
          </cell>
          <cell r="AD12">
            <v>1</v>
          </cell>
          <cell r="AE12">
            <v>7</v>
          </cell>
          <cell r="AP12">
            <v>1</v>
          </cell>
          <cell r="AQ12">
            <v>2</v>
          </cell>
          <cell r="AS12">
            <v>4.9</v>
          </cell>
        </row>
        <row r="13">
          <cell r="B13" t="str">
            <v>不动产登记中心</v>
          </cell>
          <cell r="C13">
            <v>63</v>
          </cell>
          <cell r="D13">
            <v>3</v>
          </cell>
          <cell r="E13">
            <v>6646</v>
          </cell>
          <cell r="F13">
            <v>2</v>
          </cell>
          <cell r="I13">
            <v>6646</v>
          </cell>
          <cell r="J13">
            <v>2</v>
          </cell>
          <cell r="X13">
            <v>8069</v>
          </cell>
          <cell r="Y13">
            <v>237.323529411765</v>
          </cell>
          <cell r="Z13" t="str">
            <v/>
          </cell>
          <cell r="AA13">
            <v>19469</v>
          </cell>
          <cell r="AB13">
            <v>572.617647058824</v>
          </cell>
          <cell r="AC13">
            <v>2.5</v>
          </cell>
          <cell r="AD13">
            <v>2.5</v>
          </cell>
          <cell r="AE13">
            <v>34</v>
          </cell>
          <cell r="AI13">
            <v>1</v>
          </cell>
          <cell r="AJ13">
            <v>0.5</v>
          </cell>
          <cell r="AL13">
            <v>2</v>
          </cell>
          <cell r="AM13">
            <v>2</v>
          </cell>
          <cell r="AN13">
            <v>1</v>
          </cell>
          <cell r="AO13">
            <v>2</v>
          </cell>
          <cell r="AP13">
            <v>2</v>
          </cell>
          <cell r="AQ13">
            <v>3</v>
          </cell>
          <cell r="AR13">
            <v>0.5</v>
          </cell>
          <cell r="AS13">
            <v>15</v>
          </cell>
        </row>
        <row r="14">
          <cell r="B14" t="str">
            <v>市场监督管理</v>
          </cell>
          <cell r="C14">
            <v>14</v>
          </cell>
          <cell r="D14">
            <v>3</v>
          </cell>
          <cell r="E14">
            <v>3978</v>
          </cell>
          <cell r="F14">
            <v>2</v>
          </cell>
          <cell r="G14">
            <v>2</v>
          </cell>
          <cell r="H14">
            <v>0.5</v>
          </cell>
          <cell r="I14">
            <v>3980</v>
          </cell>
          <cell r="J14">
            <v>2.5</v>
          </cell>
          <cell r="V14">
            <v>5</v>
          </cell>
          <cell r="W14">
            <v>1</v>
          </cell>
          <cell r="X14">
            <v>8533</v>
          </cell>
          <cell r="Y14">
            <v>501.941176470588</v>
          </cell>
          <cell r="Z14">
            <v>1</v>
          </cell>
          <cell r="AA14">
            <v>451</v>
          </cell>
          <cell r="AB14">
            <v>26.5294117647059</v>
          </cell>
          <cell r="AC14" t="str">
            <v/>
          </cell>
          <cell r="AD14">
            <v>1</v>
          </cell>
          <cell r="AE14">
            <v>17</v>
          </cell>
          <cell r="AI14">
            <v>2</v>
          </cell>
          <cell r="AJ14">
            <v>5.5</v>
          </cell>
          <cell r="AL14">
            <v>2</v>
          </cell>
          <cell r="AM14">
            <v>2</v>
          </cell>
          <cell r="AN14">
            <v>3</v>
          </cell>
          <cell r="AO14">
            <v>2</v>
          </cell>
          <cell r="AP14">
            <v>1</v>
          </cell>
          <cell r="AQ14">
            <v>2</v>
          </cell>
          <cell r="AR14">
            <v>1.5</v>
          </cell>
          <cell r="AS14">
            <v>15</v>
          </cell>
        </row>
        <row r="15">
          <cell r="B15" t="str">
            <v>文化和旅游</v>
          </cell>
          <cell r="C15">
            <v>37</v>
          </cell>
          <cell r="D15">
            <v>3</v>
          </cell>
          <cell r="I15">
            <v>0</v>
          </cell>
          <cell r="J15">
            <v>0</v>
          </cell>
          <cell r="AD15" t="str">
            <v/>
          </cell>
          <cell r="AE15">
            <v>2</v>
          </cell>
          <cell r="AN15">
            <v>3</v>
          </cell>
          <cell r="AP15">
            <v>1</v>
          </cell>
          <cell r="AQ15">
            <v>2</v>
          </cell>
          <cell r="AR15">
            <v>1</v>
          </cell>
          <cell r="AS15">
            <v>9</v>
          </cell>
        </row>
        <row r="16">
          <cell r="B16" t="str">
            <v>农业农村</v>
          </cell>
          <cell r="C16">
            <v>15</v>
          </cell>
          <cell r="D16">
            <v>3</v>
          </cell>
          <cell r="E16">
            <v>35</v>
          </cell>
          <cell r="F16">
            <v>2</v>
          </cell>
          <cell r="I16">
            <v>35</v>
          </cell>
          <cell r="J16">
            <v>2</v>
          </cell>
          <cell r="AD16" t="str">
            <v/>
          </cell>
          <cell r="AE16">
            <v>4</v>
          </cell>
          <cell r="AN16">
            <v>3</v>
          </cell>
          <cell r="AR16">
            <v>1.5</v>
          </cell>
          <cell r="AS16">
            <v>9.5</v>
          </cell>
        </row>
        <row r="17">
          <cell r="B17" t="str">
            <v>民政</v>
          </cell>
          <cell r="C17">
            <v>8</v>
          </cell>
          <cell r="D17">
            <v>1.9</v>
          </cell>
          <cell r="E17">
            <v>3</v>
          </cell>
          <cell r="F17">
            <v>1</v>
          </cell>
          <cell r="G17">
            <v>2</v>
          </cell>
          <cell r="H17">
            <v>0.5</v>
          </cell>
          <cell r="I17">
            <v>5</v>
          </cell>
          <cell r="J17">
            <v>1.5</v>
          </cell>
          <cell r="AD17" t="str">
            <v/>
          </cell>
          <cell r="AE17">
            <v>2</v>
          </cell>
          <cell r="AN17">
            <v>3</v>
          </cell>
          <cell r="AR17">
            <v>0.5</v>
          </cell>
          <cell r="AS17">
            <v>6.9</v>
          </cell>
        </row>
        <row r="18">
          <cell r="B18" t="str">
            <v>教育</v>
          </cell>
          <cell r="C18">
            <v>7</v>
          </cell>
          <cell r="D18">
            <v>1.4</v>
          </cell>
          <cell r="E18">
            <v>2</v>
          </cell>
          <cell r="F18">
            <v>1</v>
          </cell>
          <cell r="I18">
            <v>2</v>
          </cell>
          <cell r="J18">
            <v>1</v>
          </cell>
          <cell r="AD18" t="str">
            <v/>
          </cell>
          <cell r="AE18">
            <v>2</v>
          </cell>
          <cell r="AN18">
            <v>3</v>
          </cell>
          <cell r="AP18">
            <v>1</v>
          </cell>
          <cell r="AQ18">
            <v>2</v>
          </cell>
          <cell r="AR18">
            <v>1</v>
          </cell>
          <cell r="AS18">
            <v>8.4</v>
          </cell>
        </row>
        <row r="19">
          <cell r="B19" t="str">
            <v>城市管理</v>
          </cell>
          <cell r="C19">
            <v>0</v>
          </cell>
          <cell r="D19">
            <v>0</v>
          </cell>
          <cell r="I19">
            <v>0</v>
          </cell>
          <cell r="J19">
            <v>0</v>
          </cell>
          <cell r="AD19" t="str">
            <v/>
          </cell>
          <cell r="AE19">
            <v>2</v>
          </cell>
          <cell r="AN19">
            <v>3</v>
          </cell>
          <cell r="AP19">
            <v>1</v>
          </cell>
          <cell r="AQ19">
            <v>2</v>
          </cell>
          <cell r="AS19">
            <v>5</v>
          </cell>
        </row>
        <row r="20">
          <cell r="B20" t="str">
            <v>卫生健康</v>
          </cell>
          <cell r="C20">
            <v>6</v>
          </cell>
          <cell r="D20">
            <v>1.2</v>
          </cell>
          <cell r="I20">
            <v>0</v>
          </cell>
          <cell r="J20">
            <v>0</v>
          </cell>
          <cell r="AD20" t="str">
            <v/>
          </cell>
          <cell r="AE20">
            <v>7</v>
          </cell>
          <cell r="AN20">
            <v>3</v>
          </cell>
          <cell r="AP20">
            <v>1</v>
          </cell>
          <cell r="AQ20">
            <v>2</v>
          </cell>
          <cell r="AR20">
            <v>1</v>
          </cell>
          <cell r="AS20">
            <v>7.2</v>
          </cell>
        </row>
        <row r="21">
          <cell r="B21" t="str">
            <v>侨务</v>
          </cell>
          <cell r="I21">
            <v>0</v>
          </cell>
          <cell r="J21">
            <v>0</v>
          </cell>
          <cell r="AD21" t="str">
            <v/>
          </cell>
          <cell r="AE21">
            <v>2</v>
          </cell>
          <cell r="AN21">
            <v>3</v>
          </cell>
          <cell r="AP21">
            <v>1</v>
          </cell>
          <cell r="AQ21">
            <v>2</v>
          </cell>
          <cell r="AR21">
            <v>1</v>
          </cell>
          <cell r="AS21">
            <v>6</v>
          </cell>
        </row>
        <row r="22">
          <cell r="B22" t="str">
            <v>交通运输</v>
          </cell>
          <cell r="C22">
            <v>8</v>
          </cell>
          <cell r="D22">
            <v>1.6</v>
          </cell>
          <cell r="I22">
            <v>0</v>
          </cell>
          <cell r="J22">
            <v>0</v>
          </cell>
          <cell r="X22">
            <v>3689</v>
          </cell>
          <cell r="Y22">
            <v>409.888888888889</v>
          </cell>
          <cell r="Z22">
            <v>1</v>
          </cell>
          <cell r="AA22">
            <v>80</v>
          </cell>
          <cell r="AB22">
            <v>8.88888888888889</v>
          </cell>
          <cell r="AC22" t="str">
            <v/>
          </cell>
          <cell r="AD22">
            <v>1</v>
          </cell>
          <cell r="AE22">
            <v>9</v>
          </cell>
          <cell r="AL22">
            <v>2</v>
          </cell>
          <cell r="AM22">
            <v>2</v>
          </cell>
          <cell r="AN22">
            <v>3</v>
          </cell>
          <cell r="AP22">
            <v>1</v>
          </cell>
          <cell r="AQ22">
            <v>2</v>
          </cell>
          <cell r="AR22">
            <v>1</v>
          </cell>
          <cell r="AS22">
            <v>10.6</v>
          </cell>
        </row>
        <row r="23">
          <cell r="B23" t="str">
            <v>发展和改革</v>
          </cell>
          <cell r="C23">
            <v>5</v>
          </cell>
          <cell r="D23">
            <v>1</v>
          </cell>
          <cell r="E23">
            <v>8</v>
          </cell>
          <cell r="F23">
            <v>1</v>
          </cell>
          <cell r="G23">
            <v>1</v>
          </cell>
          <cell r="H23">
            <v>0.5</v>
          </cell>
          <cell r="I23">
            <v>9</v>
          </cell>
          <cell r="J23">
            <v>1.5</v>
          </cell>
          <cell r="X23">
            <v>707</v>
          </cell>
          <cell r="Y23">
            <v>353.5</v>
          </cell>
          <cell r="Z23">
            <v>1</v>
          </cell>
          <cell r="AA23">
            <v>24</v>
          </cell>
          <cell r="AB23">
            <v>12</v>
          </cell>
          <cell r="AC23" t="str">
            <v/>
          </cell>
          <cell r="AD23">
            <v>1</v>
          </cell>
          <cell r="AE23">
            <v>2</v>
          </cell>
          <cell r="AN23">
            <v>3</v>
          </cell>
          <cell r="AP23">
            <v>1</v>
          </cell>
          <cell r="AQ23">
            <v>2</v>
          </cell>
          <cell r="AR23">
            <v>1</v>
          </cell>
          <cell r="AS23">
            <v>9.5</v>
          </cell>
        </row>
        <row r="24">
          <cell r="B24" t="str">
            <v>自然资源</v>
          </cell>
          <cell r="C24">
            <v>16</v>
          </cell>
          <cell r="D24">
            <v>3</v>
          </cell>
          <cell r="E24">
            <v>17</v>
          </cell>
          <cell r="F24">
            <v>1.5</v>
          </cell>
          <cell r="G24">
            <v>17</v>
          </cell>
          <cell r="H24">
            <v>1</v>
          </cell>
          <cell r="I24">
            <v>34</v>
          </cell>
          <cell r="J24">
            <v>2.5</v>
          </cell>
          <cell r="V24">
            <v>1</v>
          </cell>
          <cell r="W24">
            <v>0.2</v>
          </cell>
          <cell r="AD24" t="str">
            <v/>
          </cell>
          <cell r="AE24">
            <v>8</v>
          </cell>
          <cell r="AI24">
            <v>4</v>
          </cell>
          <cell r="AJ24">
            <v>2.5</v>
          </cell>
          <cell r="AL24">
            <v>2</v>
          </cell>
          <cell r="AM24">
            <v>2</v>
          </cell>
          <cell r="AN24">
            <v>3</v>
          </cell>
          <cell r="AP24">
            <v>1</v>
          </cell>
          <cell r="AQ24">
            <v>2</v>
          </cell>
          <cell r="AR24">
            <v>2</v>
          </cell>
          <cell r="AS24">
            <v>15</v>
          </cell>
        </row>
        <row r="25">
          <cell r="B25" t="str">
            <v>住房和城乡建设</v>
          </cell>
          <cell r="C25">
            <v>11</v>
          </cell>
          <cell r="D25">
            <v>3</v>
          </cell>
          <cell r="E25">
            <v>46</v>
          </cell>
          <cell r="F25">
            <v>2</v>
          </cell>
          <cell r="G25">
            <v>4568</v>
          </cell>
          <cell r="H25">
            <v>1.5</v>
          </cell>
          <cell r="I25">
            <v>4614</v>
          </cell>
          <cell r="J25">
            <v>3.5</v>
          </cell>
          <cell r="V25">
            <v>2</v>
          </cell>
          <cell r="W25">
            <v>0.4</v>
          </cell>
          <cell r="X25">
            <v>2927</v>
          </cell>
          <cell r="Y25">
            <v>195.133333333333</v>
          </cell>
          <cell r="Z25" t="str">
            <v/>
          </cell>
          <cell r="AA25">
            <v>4026</v>
          </cell>
          <cell r="AB25">
            <v>268.4</v>
          </cell>
          <cell r="AC25">
            <v>1.5</v>
          </cell>
          <cell r="AD25">
            <v>1.5</v>
          </cell>
          <cell r="AE25">
            <v>15</v>
          </cell>
          <cell r="AL25">
            <v>1</v>
          </cell>
          <cell r="AM25">
            <v>1</v>
          </cell>
          <cell r="AN25">
            <v>3</v>
          </cell>
          <cell r="AO25">
            <v>2</v>
          </cell>
          <cell r="AP25">
            <v>1</v>
          </cell>
          <cell r="AQ25">
            <v>2</v>
          </cell>
          <cell r="AR25">
            <v>0.5</v>
          </cell>
          <cell r="AS25">
            <v>15</v>
          </cell>
        </row>
        <row r="26">
          <cell r="B26" t="str">
            <v>人防</v>
          </cell>
          <cell r="G26">
            <v>46</v>
          </cell>
          <cell r="H26">
            <v>1.5</v>
          </cell>
          <cell r="I26">
            <v>46</v>
          </cell>
          <cell r="J26">
            <v>1.5</v>
          </cell>
          <cell r="AD26" t="str">
            <v/>
          </cell>
          <cell r="AE26">
            <v>2</v>
          </cell>
          <cell r="AN26">
            <v>3</v>
          </cell>
          <cell r="AP26">
            <v>1</v>
          </cell>
          <cell r="AQ26">
            <v>2</v>
          </cell>
          <cell r="AR26">
            <v>1</v>
          </cell>
          <cell r="AS26">
            <v>7.5</v>
          </cell>
        </row>
        <row r="27">
          <cell r="B27" t="str">
            <v>林业和园林绿化</v>
          </cell>
          <cell r="G27">
            <v>17</v>
          </cell>
          <cell r="H27">
            <v>1</v>
          </cell>
          <cell r="I27">
            <v>17</v>
          </cell>
          <cell r="J27">
            <v>1</v>
          </cell>
          <cell r="AD27" t="str">
            <v/>
          </cell>
          <cell r="AE27">
            <v>2</v>
          </cell>
          <cell r="AN27">
            <v>3</v>
          </cell>
          <cell r="AS27">
            <v>4</v>
          </cell>
        </row>
        <row r="28">
          <cell r="B28" t="str">
            <v>水利</v>
          </cell>
          <cell r="G28">
            <v>17</v>
          </cell>
          <cell r="H28">
            <v>1</v>
          </cell>
          <cell r="I28">
            <v>17</v>
          </cell>
          <cell r="J28">
            <v>1</v>
          </cell>
          <cell r="AD28" t="str">
            <v/>
          </cell>
          <cell r="AE28">
            <v>3</v>
          </cell>
          <cell r="AL28">
            <v>2</v>
          </cell>
          <cell r="AM28">
            <v>1.1</v>
          </cell>
          <cell r="AN28">
            <v>3</v>
          </cell>
          <cell r="AP28">
            <v>1</v>
          </cell>
          <cell r="AQ28">
            <v>2</v>
          </cell>
          <cell r="AR28">
            <v>1</v>
          </cell>
          <cell r="AS28">
            <v>8.1</v>
          </cell>
        </row>
        <row r="29">
          <cell r="B29" t="str">
            <v>应急管理</v>
          </cell>
          <cell r="C29">
            <v>19</v>
          </cell>
          <cell r="D29">
            <v>3</v>
          </cell>
          <cell r="E29">
            <v>1</v>
          </cell>
          <cell r="F29">
            <v>1</v>
          </cell>
          <cell r="I29">
            <v>1</v>
          </cell>
          <cell r="J29">
            <v>1</v>
          </cell>
          <cell r="V29">
            <v>3</v>
          </cell>
          <cell r="W29">
            <v>0.6</v>
          </cell>
          <cell r="AD29" t="str">
            <v/>
          </cell>
          <cell r="AE29">
            <v>2</v>
          </cell>
          <cell r="AI29">
            <v>2</v>
          </cell>
          <cell r="AJ29">
            <v>14</v>
          </cell>
          <cell r="AL29">
            <v>1</v>
          </cell>
          <cell r="AM29">
            <v>1</v>
          </cell>
          <cell r="AN29">
            <v>3</v>
          </cell>
          <cell r="AP29">
            <v>1</v>
          </cell>
          <cell r="AQ29">
            <v>2</v>
          </cell>
          <cell r="AR29">
            <v>1</v>
          </cell>
          <cell r="AS29">
            <v>15</v>
          </cell>
        </row>
        <row r="30">
          <cell r="B30" t="str">
            <v>生态环境</v>
          </cell>
          <cell r="C30">
            <v>3</v>
          </cell>
          <cell r="D30">
            <v>0.6</v>
          </cell>
          <cell r="G30">
            <v>17</v>
          </cell>
          <cell r="H30">
            <v>1</v>
          </cell>
          <cell r="I30">
            <v>17</v>
          </cell>
          <cell r="J30">
            <v>1</v>
          </cell>
          <cell r="AD30" t="str">
            <v/>
          </cell>
          <cell r="AE30">
            <v>5</v>
          </cell>
          <cell r="AN30">
            <v>3</v>
          </cell>
          <cell r="AR30">
            <v>1</v>
          </cell>
          <cell r="AS30">
            <v>5.6</v>
          </cell>
        </row>
        <row r="31">
          <cell r="B31" t="str">
            <v>公证处</v>
          </cell>
          <cell r="I31">
            <v>0</v>
          </cell>
          <cell r="J31">
            <v>0</v>
          </cell>
          <cell r="AD31" t="str">
            <v/>
          </cell>
          <cell r="AE31">
            <v>8</v>
          </cell>
          <cell r="AL31">
            <v>2</v>
          </cell>
          <cell r="AM31">
            <v>2</v>
          </cell>
          <cell r="AP31">
            <v>1</v>
          </cell>
          <cell r="AQ31">
            <v>2</v>
          </cell>
          <cell r="AR31">
            <v>1</v>
          </cell>
          <cell r="AS31">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5">
          <cell r="B5" t="str">
            <v>公安治安户政</v>
          </cell>
          <cell r="C5">
            <v>187.8</v>
          </cell>
          <cell r="D5">
            <v>2</v>
          </cell>
          <cell r="E5">
            <v>23.475</v>
          </cell>
          <cell r="J5">
            <v>0</v>
          </cell>
          <cell r="K5">
            <v>10</v>
          </cell>
        </row>
        <row r="6">
          <cell r="B6" t="str">
            <v>公安出入境</v>
          </cell>
          <cell r="C6">
            <v>1055</v>
          </cell>
          <cell r="D6">
            <v>11</v>
          </cell>
          <cell r="E6">
            <v>23.9772727272727</v>
          </cell>
          <cell r="J6">
            <v>0</v>
          </cell>
          <cell r="K6">
            <v>10</v>
          </cell>
        </row>
        <row r="7">
          <cell r="B7" t="str">
            <v>残联</v>
          </cell>
          <cell r="C7">
            <v>187.5</v>
          </cell>
          <cell r="D7">
            <v>2</v>
          </cell>
          <cell r="E7">
            <v>23.4375</v>
          </cell>
          <cell r="J7">
            <v>0</v>
          </cell>
          <cell r="K7">
            <v>10</v>
          </cell>
        </row>
        <row r="8">
          <cell r="B8" t="str">
            <v>医保</v>
          </cell>
          <cell r="C8">
            <v>1813.4</v>
          </cell>
          <cell r="D8">
            <v>20</v>
          </cell>
          <cell r="E8">
            <v>22.6675</v>
          </cell>
          <cell r="J8">
            <v>0</v>
          </cell>
          <cell r="K8">
            <v>10</v>
          </cell>
        </row>
        <row r="9">
          <cell r="B9" t="str">
            <v>人社</v>
          </cell>
          <cell r="C9">
            <v>3019.2</v>
          </cell>
          <cell r="D9">
            <v>34</v>
          </cell>
          <cell r="E9">
            <v>22.2</v>
          </cell>
          <cell r="J9">
            <v>0</v>
          </cell>
          <cell r="K9">
            <v>10</v>
          </cell>
        </row>
        <row r="10">
          <cell r="B10" t="str">
            <v>税务</v>
          </cell>
          <cell r="C10">
            <v>6345.6</v>
          </cell>
          <cell r="D10">
            <v>81</v>
          </cell>
          <cell r="E10">
            <v>19.5851851851852</v>
          </cell>
          <cell r="J10">
            <v>0</v>
          </cell>
          <cell r="K10">
            <v>10</v>
          </cell>
        </row>
        <row r="11">
          <cell r="B11" t="str">
            <v>婚姻登记中心</v>
          </cell>
          <cell r="C11">
            <v>642</v>
          </cell>
          <cell r="D11">
            <v>7</v>
          </cell>
          <cell r="E11">
            <v>22.9285714285714</v>
          </cell>
          <cell r="J11">
            <v>0</v>
          </cell>
          <cell r="K11">
            <v>10</v>
          </cell>
        </row>
        <row r="12">
          <cell r="B12" t="str">
            <v>不动产登记中心</v>
          </cell>
          <cell r="C12">
            <v>3136.7</v>
          </cell>
          <cell r="D12">
            <v>34</v>
          </cell>
          <cell r="E12">
            <v>23.0639705882353</v>
          </cell>
          <cell r="J12">
            <v>0</v>
          </cell>
          <cell r="K12">
            <v>10</v>
          </cell>
        </row>
        <row r="13">
          <cell r="B13" t="str">
            <v>市场监督管理</v>
          </cell>
          <cell r="C13">
            <v>1553</v>
          </cell>
          <cell r="D13">
            <v>17</v>
          </cell>
          <cell r="E13">
            <v>22.8382352941176</v>
          </cell>
          <cell r="J13">
            <v>0</v>
          </cell>
          <cell r="K13">
            <v>10</v>
          </cell>
        </row>
        <row r="14">
          <cell r="B14" t="str">
            <v>文化和旅游</v>
          </cell>
          <cell r="C14">
            <v>185.2</v>
          </cell>
          <cell r="D14">
            <v>2</v>
          </cell>
          <cell r="E14">
            <v>23.15</v>
          </cell>
          <cell r="J14">
            <v>0</v>
          </cell>
          <cell r="K14">
            <v>10</v>
          </cell>
        </row>
        <row r="15">
          <cell r="B15" t="str">
            <v>农业农村</v>
          </cell>
          <cell r="C15">
            <v>364.5</v>
          </cell>
          <cell r="D15">
            <v>4</v>
          </cell>
          <cell r="E15">
            <v>22.78125</v>
          </cell>
          <cell r="J15">
            <v>0</v>
          </cell>
          <cell r="K15">
            <v>10</v>
          </cell>
        </row>
        <row r="16">
          <cell r="B16" t="str">
            <v>民政</v>
          </cell>
          <cell r="C16">
            <v>178.5</v>
          </cell>
          <cell r="D16">
            <v>2</v>
          </cell>
          <cell r="E16">
            <v>22.3125</v>
          </cell>
          <cell r="J16">
            <v>0</v>
          </cell>
          <cell r="K16">
            <v>10</v>
          </cell>
        </row>
        <row r="17">
          <cell r="B17" t="str">
            <v>教育</v>
          </cell>
          <cell r="C17">
            <v>188.1</v>
          </cell>
          <cell r="D17">
            <v>2</v>
          </cell>
          <cell r="E17">
            <v>23.5125</v>
          </cell>
          <cell r="J17">
            <v>0</v>
          </cell>
          <cell r="K17">
            <v>10</v>
          </cell>
        </row>
        <row r="18">
          <cell r="B18" t="str">
            <v>城市管理</v>
          </cell>
          <cell r="C18">
            <v>179.3</v>
          </cell>
          <cell r="D18">
            <v>2</v>
          </cell>
          <cell r="E18">
            <v>22.4125</v>
          </cell>
          <cell r="J18">
            <v>0</v>
          </cell>
          <cell r="K18">
            <v>10</v>
          </cell>
        </row>
        <row r="19">
          <cell r="B19" t="str">
            <v>卫生健康</v>
          </cell>
          <cell r="C19">
            <v>644.6</v>
          </cell>
          <cell r="D19">
            <v>7</v>
          </cell>
          <cell r="E19">
            <v>23.0214285714286</v>
          </cell>
          <cell r="J19">
            <v>0</v>
          </cell>
          <cell r="K19">
            <v>10</v>
          </cell>
        </row>
        <row r="20">
          <cell r="B20" t="str">
            <v>侨务</v>
          </cell>
          <cell r="C20">
            <v>182</v>
          </cell>
          <cell r="D20">
            <v>2</v>
          </cell>
          <cell r="E20">
            <v>22.75</v>
          </cell>
          <cell r="J20">
            <v>0</v>
          </cell>
          <cell r="K20">
            <v>10</v>
          </cell>
        </row>
        <row r="21">
          <cell r="B21" t="str">
            <v>交通运输</v>
          </cell>
          <cell r="C21">
            <v>820.7</v>
          </cell>
          <cell r="D21">
            <v>9</v>
          </cell>
          <cell r="E21">
            <v>22.7972222222222</v>
          </cell>
          <cell r="J21">
            <v>0</v>
          </cell>
          <cell r="K21">
            <v>10</v>
          </cell>
        </row>
        <row r="22">
          <cell r="B22" t="str">
            <v>发展和改革</v>
          </cell>
          <cell r="C22">
            <v>179.9</v>
          </cell>
          <cell r="D22">
            <v>2</v>
          </cell>
          <cell r="E22">
            <v>22.4875</v>
          </cell>
          <cell r="J22">
            <v>0</v>
          </cell>
          <cell r="K22">
            <v>10</v>
          </cell>
        </row>
        <row r="23">
          <cell r="B23" t="str">
            <v>自然资源</v>
          </cell>
          <cell r="C23">
            <v>748.8</v>
          </cell>
          <cell r="D23">
            <v>8</v>
          </cell>
          <cell r="E23">
            <v>23.4</v>
          </cell>
          <cell r="J23">
            <v>0</v>
          </cell>
          <cell r="K23">
            <v>10</v>
          </cell>
        </row>
        <row r="24">
          <cell r="B24" t="str">
            <v>住房和城乡建设</v>
          </cell>
          <cell r="C24">
            <v>1363.8</v>
          </cell>
          <cell r="D24">
            <v>15</v>
          </cell>
          <cell r="E24">
            <v>22.73</v>
          </cell>
          <cell r="J24">
            <v>0</v>
          </cell>
          <cell r="K24">
            <v>10</v>
          </cell>
        </row>
        <row r="25">
          <cell r="B25" t="str">
            <v>人防</v>
          </cell>
          <cell r="C25">
            <v>176</v>
          </cell>
          <cell r="D25">
            <v>2</v>
          </cell>
          <cell r="E25">
            <v>22</v>
          </cell>
          <cell r="J25">
            <v>0</v>
          </cell>
          <cell r="K25">
            <v>10</v>
          </cell>
        </row>
        <row r="26">
          <cell r="B26" t="str">
            <v>林业和园林绿化</v>
          </cell>
          <cell r="C26">
            <v>192.2</v>
          </cell>
          <cell r="D26">
            <v>2</v>
          </cell>
          <cell r="E26">
            <v>24.025</v>
          </cell>
          <cell r="J26">
            <v>0</v>
          </cell>
          <cell r="K26">
            <v>10</v>
          </cell>
        </row>
        <row r="27">
          <cell r="B27" t="str">
            <v>水利</v>
          </cell>
          <cell r="C27">
            <v>281.5</v>
          </cell>
          <cell r="D27">
            <v>3</v>
          </cell>
          <cell r="E27">
            <v>23.4583333333333</v>
          </cell>
          <cell r="J27">
            <v>0</v>
          </cell>
          <cell r="K27">
            <v>10</v>
          </cell>
        </row>
        <row r="28">
          <cell r="B28" t="str">
            <v>应急管理</v>
          </cell>
          <cell r="C28">
            <v>199.5</v>
          </cell>
          <cell r="D28">
            <v>2</v>
          </cell>
          <cell r="E28">
            <v>24.9375</v>
          </cell>
          <cell r="J28">
            <v>0</v>
          </cell>
          <cell r="K28">
            <v>10</v>
          </cell>
        </row>
        <row r="29">
          <cell r="B29" t="str">
            <v>生态环境</v>
          </cell>
          <cell r="C29">
            <v>453</v>
          </cell>
          <cell r="D29">
            <v>5</v>
          </cell>
          <cell r="E29">
            <v>22.65</v>
          </cell>
          <cell r="J29">
            <v>0</v>
          </cell>
          <cell r="K29">
            <v>10</v>
          </cell>
        </row>
        <row r="30">
          <cell r="B30" t="str">
            <v>公证处</v>
          </cell>
          <cell r="C30">
            <v>692.5</v>
          </cell>
          <cell r="D30">
            <v>8</v>
          </cell>
          <cell r="E30">
            <v>21.640625</v>
          </cell>
          <cell r="J30">
            <v>0</v>
          </cell>
          <cell r="K30">
            <v>10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6">
          <cell r="B6" t="str">
            <v>公安治安户政</v>
          </cell>
          <cell r="AA6">
            <v>0</v>
          </cell>
          <cell r="AB6">
            <v>15</v>
          </cell>
        </row>
        <row r="7">
          <cell r="B7" t="str">
            <v>公安出入境</v>
          </cell>
          <cell r="AA7">
            <v>0</v>
          </cell>
          <cell r="AB7">
            <v>15</v>
          </cell>
        </row>
        <row r="8">
          <cell r="B8" t="str">
            <v>残联</v>
          </cell>
          <cell r="Y8">
            <v>1</v>
          </cell>
          <cell r="Z8">
            <v>1</v>
          </cell>
          <cell r="AA8">
            <v>1</v>
          </cell>
          <cell r="AB8">
            <v>14</v>
          </cell>
        </row>
        <row r="9">
          <cell r="B9" t="str">
            <v>医保</v>
          </cell>
          <cell r="Y9">
            <v>1</v>
          </cell>
          <cell r="Z9">
            <v>1</v>
          </cell>
          <cell r="AA9">
            <v>1</v>
          </cell>
          <cell r="AB9">
            <v>14</v>
          </cell>
        </row>
        <row r="10">
          <cell r="B10" t="str">
            <v>人社</v>
          </cell>
          <cell r="Y10">
            <v>1</v>
          </cell>
          <cell r="Z10">
            <v>0.5</v>
          </cell>
          <cell r="AA10">
            <v>0.5</v>
          </cell>
          <cell r="AB10">
            <v>14.5</v>
          </cell>
        </row>
        <row r="11">
          <cell r="B11" t="str">
            <v>税务</v>
          </cell>
          <cell r="Y11">
            <v>1</v>
          </cell>
          <cell r="Z11">
            <v>0.5</v>
          </cell>
          <cell r="AA11">
            <v>0.5</v>
          </cell>
          <cell r="AB11">
            <v>14.5</v>
          </cell>
        </row>
        <row r="12">
          <cell r="B12" t="str">
            <v>婚姻登记中心</v>
          </cell>
          <cell r="Y12">
            <v>1</v>
          </cell>
          <cell r="Z12">
            <v>0.5</v>
          </cell>
          <cell r="AA12">
            <v>0.5</v>
          </cell>
          <cell r="AB12">
            <v>14.5</v>
          </cell>
        </row>
        <row r="13">
          <cell r="B13" t="str">
            <v>不动产登记中心</v>
          </cell>
          <cell r="Y13">
            <v>1</v>
          </cell>
          <cell r="Z13">
            <v>0.5</v>
          </cell>
          <cell r="AA13">
            <v>0.5</v>
          </cell>
          <cell r="AB13">
            <v>14.5</v>
          </cell>
        </row>
        <row r="14">
          <cell r="B14" t="str">
            <v>市场监督管理</v>
          </cell>
          <cell r="AA14">
            <v>0</v>
          </cell>
          <cell r="AB14">
            <v>15</v>
          </cell>
        </row>
        <row r="15">
          <cell r="B15" t="str">
            <v>文化和旅游</v>
          </cell>
          <cell r="AA15">
            <v>0</v>
          </cell>
          <cell r="AB15">
            <v>15</v>
          </cell>
        </row>
        <row r="16">
          <cell r="B16" t="str">
            <v>农业农村</v>
          </cell>
          <cell r="AA16">
            <v>0</v>
          </cell>
          <cell r="AB16">
            <v>15</v>
          </cell>
        </row>
        <row r="17">
          <cell r="B17" t="str">
            <v>民政</v>
          </cell>
          <cell r="AA17">
            <v>0</v>
          </cell>
          <cell r="AB17">
            <v>15</v>
          </cell>
        </row>
        <row r="18">
          <cell r="B18" t="str">
            <v>教育</v>
          </cell>
          <cell r="AA18">
            <v>0</v>
          </cell>
          <cell r="AB18">
            <v>15</v>
          </cell>
        </row>
        <row r="19">
          <cell r="B19" t="str">
            <v>城市管理</v>
          </cell>
          <cell r="AA19">
            <v>0</v>
          </cell>
          <cell r="AB19">
            <v>15</v>
          </cell>
        </row>
        <row r="20">
          <cell r="B20" t="str">
            <v>卫生健康</v>
          </cell>
          <cell r="AA20">
            <v>0</v>
          </cell>
          <cell r="AB20">
            <v>15</v>
          </cell>
        </row>
        <row r="21">
          <cell r="B21" t="str">
            <v>侨务</v>
          </cell>
          <cell r="AA21">
            <v>0</v>
          </cell>
          <cell r="AB21">
            <v>15</v>
          </cell>
        </row>
        <row r="22">
          <cell r="B22" t="str">
            <v>交通运输</v>
          </cell>
          <cell r="AA22">
            <v>0</v>
          </cell>
          <cell r="AB22">
            <v>15</v>
          </cell>
        </row>
        <row r="23">
          <cell r="B23" t="str">
            <v>发展和改革</v>
          </cell>
          <cell r="Y23">
            <v>2</v>
          </cell>
          <cell r="Z23">
            <v>1.5</v>
          </cell>
          <cell r="AA23">
            <v>1.5</v>
          </cell>
          <cell r="AB23">
            <v>13.5</v>
          </cell>
        </row>
        <row r="24">
          <cell r="B24" t="str">
            <v>自然资源</v>
          </cell>
          <cell r="AA24">
            <v>0</v>
          </cell>
          <cell r="AB24">
            <v>15</v>
          </cell>
        </row>
        <row r="25">
          <cell r="B25" t="str">
            <v>住房和城乡建设</v>
          </cell>
          <cell r="AA25">
            <v>0</v>
          </cell>
          <cell r="AB25">
            <v>15</v>
          </cell>
        </row>
        <row r="26">
          <cell r="B26" t="str">
            <v>人防</v>
          </cell>
          <cell r="AA26">
            <v>0</v>
          </cell>
          <cell r="AB26">
            <v>15</v>
          </cell>
        </row>
        <row r="27">
          <cell r="B27" t="str">
            <v>林业和园林绿化</v>
          </cell>
          <cell r="AA27">
            <v>0</v>
          </cell>
          <cell r="AB27">
            <v>15</v>
          </cell>
        </row>
        <row r="28">
          <cell r="B28" t="str">
            <v>水利</v>
          </cell>
          <cell r="AA28">
            <v>0</v>
          </cell>
          <cell r="AB28">
            <v>15</v>
          </cell>
        </row>
        <row r="29">
          <cell r="B29" t="str">
            <v>应急管理</v>
          </cell>
          <cell r="AA29">
            <v>0</v>
          </cell>
          <cell r="AB29">
            <v>15</v>
          </cell>
        </row>
        <row r="30">
          <cell r="B30" t="str">
            <v>生态环境</v>
          </cell>
          <cell r="Y30">
            <v>1</v>
          </cell>
          <cell r="Z30">
            <v>0.5</v>
          </cell>
          <cell r="AA30">
            <v>0.5</v>
          </cell>
          <cell r="AB30">
            <v>14.5</v>
          </cell>
        </row>
        <row r="31">
          <cell r="B31" t="str">
            <v>公证处</v>
          </cell>
          <cell r="AA31">
            <v>0</v>
          </cell>
          <cell r="A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D31"/>
  <sheetViews>
    <sheetView showZeros="0" view="pageBreakPreview" zoomScale="60" zoomScaleNormal="70" workbookViewId="0" topLeftCell="A1">
      <pane ySplit="5" topLeftCell="A30" activePane="bottomLeft" state="frozen"/>
      <selection pane="bottomLeft" activeCell="A6" sqref="A6:AW31"/>
    </sheetView>
  </sheetViews>
  <sheetFormatPr defaultColWidth="9.00390625" defaultRowHeight="14.25"/>
  <cols>
    <col min="1" max="1" width="5.75390625" style="2" customWidth="1"/>
    <col min="2" max="2" width="20.75390625" style="3" customWidth="1"/>
    <col min="3" max="3" width="9.625" style="3" customWidth="1"/>
    <col min="4" max="4" width="5.625" style="3" customWidth="1"/>
    <col min="5" max="5" width="10.00390625" style="3" customWidth="1"/>
    <col min="6" max="6" width="7.75390625" style="3" customWidth="1"/>
    <col min="7" max="7" width="5.625" style="3" customWidth="1"/>
    <col min="8" max="8" width="7.25390625" style="4" customWidth="1"/>
    <col min="9" max="9" width="10.625" style="5" customWidth="1"/>
    <col min="10" max="10" width="5.50390625" style="4" customWidth="1"/>
    <col min="11" max="11" width="6.875" style="3" customWidth="1"/>
    <col min="12" max="12" width="10.00390625" style="6" customWidth="1"/>
    <col min="13" max="13" width="8.625" style="7" customWidth="1"/>
    <col min="14" max="14" width="9.375" style="7" customWidth="1"/>
    <col min="15" max="15" width="5.50390625" style="3" customWidth="1"/>
    <col min="16" max="17" width="5.00390625" style="3" customWidth="1"/>
    <col min="18" max="18" width="7.875" style="8" customWidth="1"/>
    <col min="19" max="19" width="5.375" style="9" customWidth="1"/>
    <col min="20" max="20" width="5.625" style="9" customWidth="1"/>
    <col min="21" max="21" width="6.75390625" style="9" customWidth="1"/>
    <col min="22" max="22" width="3.625" style="8" customWidth="1"/>
    <col min="23" max="23" width="5.375" style="9" customWidth="1"/>
    <col min="24" max="24" width="6.00390625" style="9" customWidth="1"/>
    <col min="25" max="25" width="3.625" style="9" customWidth="1"/>
    <col min="26" max="27" width="5.375" style="9" customWidth="1"/>
    <col min="28" max="28" width="7.00390625" style="9" customWidth="1"/>
    <col min="29" max="29" width="6.00390625" style="9" customWidth="1"/>
    <col min="30" max="33" width="5.125" style="9" customWidth="1"/>
    <col min="34" max="34" width="7.75390625" style="10" customWidth="1"/>
    <col min="35" max="35" width="4.875" style="10" customWidth="1"/>
    <col min="36" max="37" width="4.625" style="10" customWidth="1"/>
    <col min="38" max="38" width="6.00390625" style="10" customWidth="1"/>
    <col min="39" max="39" width="5.875" style="10" customWidth="1"/>
    <col min="40" max="41" width="3.625" style="11" customWidth="1"/>
    <col min="42" max="42" width="3.625" style="10" customWidth="1"/>
    <col min="43" max="43" width="6.00390625" style="10" customWidth="1"/>
    <col min="44" max="45" width="3.625" style="10" customWidth="1"/>
    <col min="46" max="46" width="7.375" style="12" customWidth="1"/>
    <col min="47" max="47" width="8.50390625" style="12" customWidth="1"/>
    <col min="48" max="48" width="4.75390625" style="13" customWidth="1"/>
    <col min="49" max="49" width="6.375" style="14" customWidth="1"/>
    <col min="50" max="50" width="4.50390625" style="15" customWidth="1"/>
    <col min="51" max="51" width="27.875" style="16" customWidth="1"/>
    <col min="52" max="52" width="18.875" style="17" customWidth="1"/>
    <col min="53" max="53" width="25.75390625" style="15" customWidth="1"/>
    <col min="54" max="54" width="23.25390625" style="0" customWidth="1"/>
    <col min="55" max="55" width="14.875" style="18" customWidth="1"/>
    <col min="56" max="56" width="19.375" style="18" customWidth="1"/>
    <col min="57" max="16384" width="9.00390625" style="18" customWidth="1"/>
  </cols>
  <sheetData>
    <row r="1" spans="1:53" ht="36" customHeight="1">
      <c r="A1" s="19" t="s">
        <v>0</v>
      </c>
      <c r="B1" s="19"/>
      <c r="C1" s="19"/>
      <c r="D1" s="19"/>
      <c r="E1" s="19"/>
      <c r="F1" s="19"/>
      <c r="G1" s="19"/>
      <c r="H1" s="20"/>
      <c r="I1" s="31"/>
      <c r="J1" s="20"/>
      <c r="K1" s="32"/>
      <c r="L1" s="33"/>
      <c r="M1" s="34"/>
      <c r="N1" s="34"/>
      <c r="O1" s="32"/>
      <c r="P1" s="32"/>
      <c r="Q1" s="32"/>
      <c r="R1" s="51"/>
      <c r="S1" s="52"/>
      <c r="T1" s="52"/>
      <c r="U1" s="52"/>
      <c r="V1" s="51"/>
      <c r="W1" s="52"/>
      <c r="X1" s="52"/>
      <c r="Y1" s="52"/>
      <c r="Z1" s="52"/>
      <c r="AA1" s="52"/>
      <c r="AB1" s="52"/>
      <c r="AC1" s="52"/>
      <c r="AD1" s="52"/>
      <c r="AE1" s="52"/>
      <c r="AF1" s="52"/>
      <c r="AG1" s="52"/>
      <c r="AH1" s="51"/>
      <c r="AI1" s="51"/>
      <c r="AJ1" s="51"/>
      <c r="AK1" s="51"/>
      <c r="AL1" s="51"/>
      <c r="AM1" s="51"/>
      <c r="AN1" s="52"/>
      <c r="AO1" s="52"/>
      <c r="AP1" s="51"/>
      <c r="AQ1" s="51"/>
      <c r="AR1" s="51"/>
      <c r="AS1" s="51"/>
      <c r="AT1" s="70"/>
      <c r="AU1" s="70"/>
      <c r="AV1" s="19"/>
      <c r="AW1" s="32"/>
      <c r="AX1" s="19"/>
      <c r="AY1" s="85"/>
      <c r="AZ1" s="86"/>
      <c r="BA1" s="19"/>
    </row>
    <row r="2" spans="1:53" ht="36" customHeight="1">
      <c r="A2" s="21" t="s">
        <v>1</v>
      </c>
      <c r="B2" s="21"/>
      <c r="C2" s="21"/>
      <c r="D2" s="21"/>
      <c r="E2" s="21"/>
      <c r="F2" s="21"/>
      <c r="G2" s="21"/>
      <c r="H2" s="22"/>
      <c r="I2" s="35"/>
      <c r="J2" s="22"/>
      <c r="K2" s="36"/>
      <c r="L2" s="37"/>
      <c r="M2" s="38"/>
      <c r="N2" s="38"/>
      <c r="O2" s="36"/>
      <c r="P2" s="36"/>
      <c r="Q2" s="36"/>
      <c r="R2" s="53"/>
      <c r="S2" s="54"/>
      <c r="T2" s="54"/>
      <c r="U2" s="54"/>
      <c r="V2" s="53"/>
      <c r="W2" s="54"/>
      <c r="X2" s="54"/>
      <c r="Y2" s="54"/>
      <c r="Z2" s="54"/>
      <c r="AA2" s="54"/>
      <c r="AB2" s="54"/>
      <c r="AC2" s="54"/>
      <c r="AD2" s="54"/>
      <c r="AE2" s="54"/>
      <c r="AF2" s="54"/>
      <c r="AG2" s="54"/>
      <c r="AH2" s="53"/>
      <c r="AI2" s="53"/>
      <c r="AJ2" s="53"/>
      <c r="AK2" s="53"/>
      <c r="AL2" s="53"/>
      <c r="AM2" s="53"/>
      <c r="AN2" s="54"/>
      <c r="AO2" s="54"/>
      <c r="AP2" s="53"/>
      <c r="AQ2" s="53"/>
      <c r="AR2" s="53"/>
      <c r="AS2" s="53"/>
      <c r="AT2" s="71"/>
      <c r="AU2" s="71"/>
      <c r="AV2" s="21"/>
      <c r="AW2" s="36"/>
      <c r="AX2" s="21"/>
      <c r="AY2" s="87"/>
      <c r="AZ2" s="88"/>
      <c r="BA2" s="89"/>
    </row>
    <row r="3" spans="1:56" ht="36" customHeight="1">
      <c r="A3" s="90" t="s">
        <v>2</v>
      </c>
      <c r="B3" s="111" t="s">
        <v>3</v>
      </c>
      <c r="C3" s="111" t="s">
        <v>4</v>
      </c>
      <c r="D3" s="111" t="s">
        <v>5</v>
      </c>
      <c r="E3" s="111" t="s">
        <v>6</v>
      </c>
      <c r="F3" s="111" t="s">
        <v>7</v>
      </c>
      <c r="G3" s="111" t="s">
        <v>8</v>
      </c>
      <c r="H3" s="112" t="s">
        <v>9</v>
      </c>
      <c r="I3" s="117" t="s">
        <v>10</v>
      </c>
      <c r="J3" s="118" t="s">
        <v>11</v>
      </c>
      <c r="K3" s="119"/>
      <c r="L3" s="119"/>
      <c r="M3" s="120"/>
      <c r="N3" s="120"/>
      <c r="O3" s="119"/>
      <c r="P3" s="119"/>
      <c r="Q3" s="119"/>
      <c r="R3" s="119"/>
      <c r="S3" s="119"/>
      <c r="T3" s="119"/>
      <c r="U3" s="119"/>
      <c r="V3" s="119"/>
      <c r="W3" s="119"/>
      <c r="X3" s="119"/>
      <c r="Y3" s="119"/>
      <c r="Z3" s="119"/>
      <c r="AA3" s="119"/>
      <c r="AB3" s="119"/>
      <c r="AC3" s="119"/>
      <c r="AD3" s="119"/>
      <c r="AE3" s="119"/>
      <c r="AF3" s="119"/>
      <c r="AG3" s="140"/>
      <c r="AH3" s="133" t="s">
        <v>12</v>
      </c>
      <c r="AI3" s="133"/>
      <c r="AJ3" s="133"/>
      <c r="AK3" s="133"/>
      <c r="AL3" s="133"/>
      <c r="AM3" s="133"/>
      <c r="AN3" s="132"/>
      <c r="AO3" s="132"/>
      <c r="AP3" s="133"/>
      <c r="AQ3" s="133"/>
      <c r="AR3" s="133"/>
      <c r="AS3" s="133"/>
      <c r="AT3" s="144"/>
      <c r="AU3" s="144"/>
      <c r="AV3" s="90"/>
      <c r="AW3" s="111"/>
      <c r="AX3" s="90" t="s">
        <v>13</v>
      </c>
      <c r="AY3" s="85"/>
      <c r="AZ3" s="91"/>
      <c r="BA3" s="92"/>
      <c r="BB3" s="93"/>
      <c r="BC3" s="94"/>
      <c r="BD3" s="94"/>
    </row>
    <row r="4" spans="1:56" ht="60" customHeight="1">
      <c r="A4" s="90"/>
      <c r="B4" s="111"/>
      <c r="C4" s="111"/>
      <c r="D4" s="111"/>
      <c r="E4" s="111"/>
      <c r="F4" s="111"/>
      <c r="G4" s="111"/>
      <c r="H4" s="112"/>
      <c r="I4" s="117"/>
      <c r="J4" s="112" t="s">
        <v>14</v>
      </c>
      <c r="K4" s="111"/>
      <c r="L4" s="121"/>
      <c r="M4" s="122" t="s">
        <v>15</v>
      </c>
      <c r="N4" s="122"/>
      <c r="O4" s="111"/>
      <c r="P4" s="123" t="s">
        <v>16</v>
      </c>
      <c r="Q4" s="129"/>
      <c r="R4" s="130" t="s">
        <v>17</v>
      </c>
      <c r="S4" s="131"/>
      <c r="T4" s="132" t="s">
        <v>18</v>
      </c>
      <c r="U4" s="132" t="s">
        <v>19</v>
      </c>
      <c r="V4" s="133" t="s">
        <v>20</v>
      </c>
      <c r="W4" s="132"/>
      <c r="X4" s="132" t="s">
        <v>21</v>
      </c>
      <c r="Y4" s="132"/>
      <c r="Z4" s="137" t="s">
        <v>22</v>
      </c>
      <c r="AA4" s="138"/>
      <c r="AB4" s="138" t="s">
        <v>23</v>
      </c>
      <c r="AC4" s="123" t="s">
        <v>24</v>
      </c>
      <c r="AD4" s="129"/>
      <c r="AE4" s="129"/>
      <c r="AF4" s="139"/>
      <c r="AG4" s="111" t="s">
        <v>25</v>
      </c>
      <c r="AH4" s="133" t="s">
        <v>26</v>
      </c>
      <c r="AI4" s="133"/>
      <c r="AJ4" s="130" t="s">
        <v>27</v>
      </c>
      <c r="AK4" s="131"/>
      <c r="AL4" s="131" t="s">
        <v>28</v>
      </c>
      <c r="AM4" s="141" t="s">
        <v>29</v>
      </c>
      <c r="AN4" s="132" t="s">
        <v>30</v>
      </c>
      <c r="AO4" s="132"/>
      <c r="AP4" s="133" t="s">
        <v>31</v>
      </c>
      <c r="AQ4" s="133"/>
      <c r="AR4" s="145" t="s">
        <v>32</v>
      </c>
      <c r="AS4" s="146"/>
      <c r="AT4" s="146"/>
      <c r="AU4" s="146"/>
      <c r="AV4" s="147"/>
      <c r="AW4" s="111" t="s">
        <v>25</v>
      </c>
      <c r="AX4" s="90"/>
      <c r="AY4" s="85"/>
      <c r="AZ4" s="91"/>
      <c r="BA4" s="92"/>
      <c r="BB4" s="93"/>
      <c r="BC4" s="94"/>
      <c r="BD4" s="94"/>
    </row>
    <row r="5" spans="1:56" s="1" customFormat="1" ht="108.75" customHeight="1">
      <c r="A5" s="90"/>
      <c r="B5" s="111"/>
      <c r="C5" s="111"/>
      <c r="D5" s="111"/>
      <c r="E5" s="111"/>
      <c r="F5" s="111"/>
      <c r="G5" s="111"/>
      <c r="H5" s="112"/>
      <c r="I5" s="117"/>
      <c r="J5" s="112" t="s">
        <v>33</v>
      </c>
      <c r="K5" s="111" t="s">
        <v>34</v>
      </c>
      <c r="L5" s="121" t="s">
        <v>35</v>
      </c>
      <c r="M5" s="122" t="s">
        <v>36</v>
      </c>
      <c r="N5" s="122" t="s">
        <v>37</v>
      </c>
      <c r="O5" s="111" t="s">
        <v>34</v>
      </c>
      <c r="P5" s="124" t="s">
        <v>38</v>
      </c>
      <c r="Q5" s="124" t="s">
        <v>39</v>
      </c>
      <c r="R5" s="134" t="s">
        <v>40</v>
      </c>
      <c r="S5" s="132" t="s">
        <v>34</v>
      </c>
      <c r="T5" s="135" t="s">
        <v>39</v>
      </c>
      <c r="U5" s="135" t="s">
        <v>39</v>
      </c>
      <c r="V5" s="133" t="s">
        <v>41</v>
      </c>
      <c r="W5" s="132" t="s">
        <v>34</v>
      </c>
      <c r="X5" s="135" t="s">
        <v>42</v>
      </c>
      <c r="Y5" s="132" t="s">
        <v>43</v>
      </c>
      <c r="Z5" s="135" t="s">
        <v>44</v>
      </c>
      <c r="AA5" s="132" t="s">
        <v>34</v>
      </c>
      <c r="AB5" s="132" t="s">
        <v>34</v>
      </c>
      <c r="AC5" s="132" t="s">
        <v>45</v>
      </c>
      <c r="AD5" s="132" t="s">
        <v>46</v>
      </c>
      <c r="AE5" s="132" t="s">
        <v>47</v>
      </c>
      <c r="AF5" s="132" t="s">
        <v>48</v>
      </c>
      <c r="AG5" s="135" t="s">
        <v>39</v>
      </c>
      <c r="AH5" s="133" t="s">
        <v>49</v>
      </c>
      <c r="AI5" s="133" t="s">
        <v>35</v>
      </c>
      <c r="AJ5" s="135" t="s">
        <v>44</v>
      </c>
      <c r="AK5" s="135" t="s">
        <v>50</v>
      </c>
      <c r="AL5" s="135" t="s">
        <v>50</v>
      </c>
      <c r="AM5" s="135" t="s">
        <v>50</v>
      </c>
      <c r="AN5" s="132" t="s">
        <v>44</v>
      </c>
      <c r="AO5" s="132" t="s">
        <v>50</v>
      </c>
      <c r="AP5" s="133" t="s">
        <v>44</v>
      </c>
      <c r="AQ5" s="134" t="s">
        <v>50</v>
      </c>
      <c r="AR5" s="133" t="s">
        <v>51</v>
      </c>
      <c r="AS5" s="133" t="s">
        <v>52</v>
      </c>
      <c r="AT5" s="148" t="s">
        <v>53</v>
      </c>
      <c r="AU5" s="148" t="s">
        <v>54</v>
      </c>
      <c r="AV5" s="111" t="s">
        <v>35</v>
      </c>
      <c r="AW5" s="111" t="s">
        <v>35</v>
      </c>
      <c r="AX5" s="90"/>
      <c r="AY5" s="85"/>
      <c r="AZ5" s="91"/>
      <c r="BA5" s="92"/>
      <c r="BB5" s="93"/>
      <c r="BC5" s="95"/>
      <c r="BD5" s="95"/>
    </row>
    <row r="6" spans="1:56" ht="75.75" customHeight="1">
      <c r="A6" s="113">
        <f aca="true" t="shared" si="0" ref="A6:A31">RANK(I6,$I$6:$I$31)</f>
        <v>1</v>
      </c>
      <c r="B6" s="114" t="s">
        <v>55</v>
      </c>
      <c r="C6" s="115">
        <f>VLOOKUP(B6,'[4]Sheet1'!$B$5:$E$30,4,FALSE)</f>
        <v>24.9375</v>
      </c>
      <c r="D6" s="115">
        <f>VLOOKUP(B6,'[4]Sheet1'!$B$5:$K$30,10,FALSE)</f>
        <v>10</v>
      </c>
      <c r="E6" s="115">
        <f>VLOOKUP(B6,'[2]Sheet1'!$B$6:$BE$31,56,FALSE)</f>
        <v>18.875</v>
      </c>
      <c r="F6" s="115">
        <f>VLOOKUP(B6,'[5]Sheet1'!$B$6:$AB$31,27,FALSE)</f>
        <v>15</v>
      </c>
      <c r="G6" s="115">
        <f>VLOOKUP(B6,'[1]Sheet1'!$B$6:$AA$31,26,FALSE)</f>
        <v>15</v>
      </c>
      <c r="H6" s="116">
        <f>VLOOKUP(B6,'[3]Sheet1'!$B$6:$AS$31,44,FALSE)</f>
        <v>15</v>
      </c>
      <c r="I6" s="125">
        <f aca="true" t="shared" si="1" ref="I6:I31">SUM(C6:H6)</f>
        <v>98.8125</v>
      </c>
      <c r="J6" s="116">
        <f>VLOOKUP(B6,'[2]Sheet1'!$B$6:$U$31,20,FALSE)</f>
        <v>48</v>
      </c>
      <c r="K6" s="126">
        <f>VLOOKUP(B6,'[3]Sheet1'!$B$6:$D$31,3,FALSE)</f>
        <v>3</v>
      </c>
      <c r="L6" s="127">
        <f>VLOOKUP(B6,'[2]Sheet1'!$B$6:$W$31,22,FALSE)</f>
        <v>0.125</v>
      </c>
      <c r="M6" s="128">
        <f>VLOOKUP(B6,'[3]Sheet1'!$B$6:$Y$31,24,FALSE)</f>
        <v>0</v>
      </c>
      <c r="N6" s="128">
        <f>VLOOKUP(B6,'[3]Sheet1'!$B$6:$AB$31,27,FALSE)</f>
        <v>0</v>
      </c>
      <c r="O6" s="126">
        <f>VLOOKUP(B6,'[3]Sheet1'!$B$6:$AD$31,29,FALSE)</f>
      </c>
      <c r="P6" s="126">
        <f>VLOOKUP(B6,'[3]Sheet1'!$B$6:$AG$31,32,FALSE)</f>
        <v>0</v>
      </c>
      <c r="Q6" s="126">
        <f>VLOOKUP(B6,'[3]Sheet1'!$B$6:$AH$31,33,FALSE)</f>
        <v>0</v>
      </c>
      <c r="R6" s="136">
        <f>VLOOKUP(B6,'[3]Sheet1'!$B$6:$I$31,8,FALSE)</f>
        <v>1</v>
      </c>
      <c r="S6" s="126">
        <f>VLOOKUP(B6,'[3]Sheet1'!$B$6:$J$31,9,FALSE)</f>
        <v>1</v>
      </c>
      <c r="T6" s="126">
        <f>VLOOKUP(B6,'[3]Sheet1'!$B$6:$R$31,17,FALSE)</f>
        <v>0</v>
      </c>
      <c r="U6" s="126">
        <f>VLOOKUP(B6,'[3]Sheet1'!$B$6:$U$31,20,FALSE)</f>
        <v>0</v>
      </c>
      <c r="V6" s="136">
        <f>VLOOKUP(B6,'[3]Sheet1'!$B$6:$AI$31,34,FALSE)</f>
        <v>2</v>
      </c>
      <c r="W6" s="126">
        <f>VLOOKUP(B6,'[3]Sheet1'!$B$6:$AJ$31,35,FALSE)</f>
        <v>14</v>
      </c>
      <c r="X6" s="126">
        <f>VLOOKUP(B6,'[3]Sheet1'!$B$6:$AM$31,38,FALSE)</f>
        <v>1</v>
      </c>
      <c r="Y6" s="126">
        <f>VLOOKUP(B6,'[3]Sheet1'!$B$6:$AK$31,36,FALSE)</f>
        <v>0</v>
      </c>
      <c r="Z6" s="126">
        <f>VLOOKUP(B6,'[3]Sheet1'!$B$6:$V$31,21,FALSE)</f>
        <v>3</v>
      </c>
      <c r="AA6" s="126">
        <f>VLOOKUP(B6,'[3]Sheet1'!$B$6:$W$31,22,FALSE)</f>
        <v>0.6</v>
      </c>
      <c r="AB6" s="126">
        <f>VLOOKUP(B6,'[3]Sheet1'!$B$6:$AR$31,43,FALSE)</f>
        <v>1</v>
      </c>
      <c r="AC6" s="126">
        <f>VLOOKUP(B6,'[3]Sheet1'!$B$6:$AN$31,39,FALSE)</f>
        <v>3</v>
      </c>
      <c r="AD6" s="126">
        <f>VLOOKUP(B6,'[3]Sheet1'!$B$6:$AO$31,40,FALSE)</f>
        <v>0</v>
      </c>
      <c r="AE6" s="126">
        <f>VLOOKUP(B6,'[3]Sheet1'!$B$6:$AQ$31,42,FALSE)-2</f>
        <v>0</v>
      </c>
      <c r="AF6" s="126">
        <v>2</v>
      </c>
      <c r="AG6" s="126"/>
      <c r="AH6" s="142">
        <f>VLOOKUP(B6,'[2]Sheet1'!$B$6:$BA$31,52,FALSE)</f>
        <v>0</v>
      </c>
      <c r="AI6" s="142">
        <f>VLOOKUP(B6,'[2]Sheet1'!$B$6:$BB$31,53,FALSE)</f>
        <v>0</v>
      </c>
      <c r="AJ6" s="142">
        <f>VLOOKUP(B6,'[2]Sheet1'!$B$6:$AW$31,48,FALSE)</f>
        <v>0</v>
      </c>
      <c r="AK6" s="142">
        <f>VLOOKUP(B6,'[2]Sheet1'!$B$6:$AX$31,49,FALSE)</f>
        <v>0</v>
      </c>
      <c r="AL6" s="142">
        <f>VLOOKUP(B6,'[2]Sheet1'!$B$6:$AV$31,47,FALSE)</f>
        <v>1</v>
      </c>
      <c r="AM6" s="142">
        <v>0</v>
      </c>
      <c r="AN6" s="143">
        <f>VLOOKUP(B6,'[1]Sheet1'!$B$6:$P$31,15,FALSE)</f>
        <v>0</v>
      </c>
      <c r="AO6" s="143">
        <f>VLOOKUP(B6,'[1]Sheet1'!$B$6:$Q$31,16,FALSE)</f>
        <v>0</v>
      </c>
      <c r="AP6" s="142">
        <f>VLOOKUP(B6,'[1]Sheet1'!$B$6:$M$31,6,FALSE)</f>
        <v>0</v>
      </c>
      <c r="AQ6" s="142">
        <f>VLOOKUP(B6,'[1]Sheet1'!$B$6:$M$31,7,FALSE)</f>
        <v>0</v>
      </c>
      <c r="AR6" s="142"/>
      <c r="AS6" s="142"/>
      <c r="AT6" s="149">
        <f>VLOOKUP(B6,'[1]Sheet1'!$B$6:$C$31,2,FALSE)</f>
        <v>1</v>
      </c>
      <c r="AU6" s="149">
        <f>VLOOKUP(B6,'[1]Sheet1'!$B$6:$E$31,4,FALSE)</f>
        <v>1</v>
      </c>
      <c r="AV6" s="150"/>
      <c r="AW6" s="155">
        <v>0</v>
      </c>
      <c r="AX6" s="96"/>
      <c r="AY6" s="157"/>
      <c r="AZ6" s="158"/>
      <c r="BA6" s="97"/>
      <c r="BB6" s="159"/>
      <c r="BC6" s="160"/>
      <c r="BD6" s="159"/>
    </row>
    <row r="7" spans="1:56" ht="75.75" customHeight="1">
      <c r="A7" s="113">
        <f t="shared" si="0"/>
        <v>2</v>
      </c>
      <c r="B7" s="114" t="s">
        <v>56</v>
      </c>
      <c r="C7" s="115">
        <f>VLOOKUP(B7,'[4]Sheet1'!$B$5:$E$30,4,FALSE)</f>
        <v>23.4</v>
      </c>
      <c r="D7" s="115">
        <f>VLOOKUP(B7,'[4]Sheet1'!$B$5:$K$30,10,FALSE)</f>
        <v>10</v>
      </c>
      <c r="E7" s="115">
        <f>VLOOKUP(B7,'[2]Sheet1'!$B$6:$BE$31,56,FALSE)</f>
        <v>19.209</v>
      </c>
      <c r="F7" s="115">
        <f>VLOOKUP(B7,'[5]Sheet1'!$B$6:$AB$31,27,FALSE)</f>
        <v>15</v>
      </c>
      <c r="G7" s="115">
        <f>VLOOKUP(B7,'[1]Sheet1'!$B$6:$AA$31,26,FALSE)</f>
        <v>15</v>
      </c>
      <c r="H7" s="116">
        <f>VLOOKUP(B7,'[3]Sheet1'!$B$6:$AS$31,44,FALSE)</f>
        <v>15</v>
      </c>
      <c r="I7" s="125">
        <f t="shared" si="1"/>
        <v>97.609</v>
      </c>
      <c r="J7" s="116">
        <f>VLOOKUP(B7,'[2]Sheet1'!$B$6:$U$31,20,FALSE)</f>
        <v>43</v>
      </c>
      <c r="K7" s="126">
        <f>VLOOKUP(B7,'[3]Sheet1'!$B$6:$D$31,3,FALSE)</f>
        <v>3</v>
      </c>
      <c r="L7" s="127">
        <f>VLOOKUP(B7,'[2]Sheet1'!$B$6:$W$31,22,FALSE)</f>
        <v>0.791</v>
      </c>
      <c r="M7" s="128">
        <f>VLOOKUP(B7,'[3]Sheet1'!$B$6:$Y$31,24,FALSE)</f>
        <v>0</v>
      </c>
      <c r="N7" s="128">
        <f>VLOOKUP(B7,'[3]Sheet1'!$B$6:$AB$31,27,FALSE)</f>
        <v>0</v>
      </c>
      <c r="O7" s="126">
        <f>VLOOKUP(B7,'[3]Sheet1'!$B$6:$AD$31,29,FALSE)</f>
      </c>
      <c r="P7" s="126">
        <f>VLOOKUP(B7,'[3]Sheet1'!$B$6:$AG$31,32,FALSE)</f>
        <v>0</v>
      </c>
      <c r="Q7" s="126">
        <f>VLOOKUP(B7,'[3]Sheet1'!$B$6:$AH$31,33,FALSE)</f>
        <v>0</v>
      </c>
      <c r="R7" s="136">
        <f>VLOOKUP(B7,'[3]Sheet1'!$B$6:$I$31,8,FALSE)</f>
        <v>34</v>
      </c>
      <c r="S7" s="126">
        <f>VLOOKUP(B7,'[3]Sheet1'!$B$6:$J$31,9,FALSE)</f>
        <v>2.5</v>
      </c>
      <c r="T7" s="126">
        <f>VLOOKUP(B7,'[3]Sheet1'!$B$6:$R$31,17,FALSE)</f>
        <v>0</v>
      </c>
      <c r="U7" s="126">
        <f>VLOOKUP(B7,'[3]Sheet1'!$B$6:$U$31,20,FALSE)</f>
        <v>0</v>
      </c>
      <c r="V7" s="136">
        <f>VLOOKUP(B7,'[3]Sheet1'!$B$6:$AI$31,34,FALSE)</f>
        <v>4</v>
      </c>
      <c r="W7" s="126">
        <f>VLOOKUP(B7,'[3]Sheet1'!$B$6:$AJ$31,35,FALSE)</f>
        <v>2.5</v>
      </c>
      <c r="X7" s="126">
        <f>VLOOKUP(B7,'[3]Sheet1'!$B$6:$AM$31,38,FALSE)</f>
        <v>2</v>
      </c>
      <c r="Y7" s="126">
        <f>VLOOKUP(B7,'[3]Sheet1'!$B$6:$AK$31,36,FALSE)</f>
        <v>0</v>
      </c>
      <c r="Z7" s="126">
        <f>VLOOKUP(B7,'[3]Sheet1'!$B$6:$V$31,21,FALSE)</f>
        <v>1</v>
      </c>
      <c r="AA7" s="126">
        <f>VLOOKUP(B7,'[3]Sheet1'!$B$6:$W$31,22,FALSE)</f>
        <v>0.2</v>
      </c>
      <c r="AB7" s="126">
        <f>VLOOKUP(B7,'[3]Sheet1'!$B$6:$AR$31,43,FALSE)</f>
        <v>2</v>
      </c>
      <c r="AC7" s="126">
        <f>VLOOKUP(B7,'[3]Sheet1'!$B$6:$AN$31,39,FALSE)</f>
        <v>3</v>
      </c>
      <c r="AD7" s="126">
        <f>VLOOKUP(B7,'[3]Sheet1'!$B$6:$AO$31,40,FALSE)</f>
        <v>0</v>
      </c>
      <c r="AE7" s="126">
        <f>VLOOKUP(B7,'[3]Sheet1'!$B$6:$AQ$31,42,FALSE)-2</f>
        <v>0</v>
      </c>
      <c r="AF7" s="126">
        <v>2</v>
      </c>
      <c r="AG7" s="126"/>
      <c r="AH7" s="142">
        <f>VLOOKUP(B7,'[2]Sheet1'!$B$6:$BA$31,52,FALSE)</f>
        <v>0</v>
      </c>
      <c r="AI7" s="142">
        <f>VLOOKUP(B7,'[2]Sheet1'!$B$6:$BB$31,53,FALSE)</f>
        <v>0</v>
      </c>
      <c r="AJ7" s="142">
        <f>VLOOKUP(B7,'[2]Sheet1'!$B$6:$AW$31,48,FALSE)</f>
        <v>0</v>
      </c>
      <c r="AK7" s="142">
        <f>VLOOKUP(B7,'[2]Sheet1'!$B$6:$AX$31,49,FALSE)</f>
        <v>0</v>
      </c>
      <c r="AL7" s="142">
        <f>VLOOKUP(B7,'[2]Sheet1'!$B$6:$AV$31,47,FALSE)</f>
        <v>0</v>
      </c>
      <c r="AM7" s="142"/>
      <c r="AN7" s="143">
        <f>VLOOKUP(B7,'[1]Sheet1'!$B$6:$P$31,15,FALSE)</f>
        <v>0</v>
      </c>
      <c r="AO7" s="143">
        <f>VLOOKUP(B7,'[1]Sheet1'!$B$6:$Q$31,16,FALSE)</f>
        <v>0</v>
      </c>
      <c r="AP7" s="142">
        <f>VLOOKUP(B7,'[1]Sheet1'!$B$6:$M$31,6,FALSE)</f>
        <v>0</v>
      </c>
      <c r="AQ7" s="142">
        <f>VLOOKUP(B7,'[1]Sheet1'!$B$6:$M$31,7,FALSE)</f>
        <v>0</v>
      </c>
      <c r="AR7" s="142"/>
      <c r="AS7" s="142"/>
      <c r="AT7" s="149">
        <f>VLOOKUP(B7,'[1]Sheet1'!$B$6:$C$31,2,FALSE)</f>
        <v>1</v>
      </c>
      <c r="AU7" s="149">
        <f>VLOOKUP(B7,'[1]Sheet1'!$B$6:$E$31,4,FALSE)</f>
        <v>1</v>
      </c>
      <c r="AV7" s="150"/>
      <c r="AW7" s="155">
        <v>0</v>
      </c>
      <c r="AX7" s="96"/>
      <c r="AY7" s="157"/>
      <c r="AZ7" s="158"/>
      <c r="BA7" s="161"/>
      <c r="BB7" s="159"/>
      <c r="BC7" s="160"/>
      <c r="BD7" s="159"/>
    </row>
    <row r="8" spans="1:56" ht="75.75" customHeight="1">
      <c r="A8" s="113">
        <f t="shared" si="0"/>
        <v>3</v>
      </c>
      <c r="B8" s="114" t="s">
        <v>57</v>
      </c>
      <c r="C8" s="115">
        <f>VLOOKUP(B8,'[4]Sheet1'!$B$5:$E$30,4,FALSE)</f>
        <v>23.9772727272727</v>
      </c>
      <c r="D8" s="115">
        <f>VLOOKUP(B8,'[4]Sheet1'!$B$5:$K$30,10,FALSE)</f>
        <v>10</v>
      </c>
      <c r="E8" s="115">
        <f>VLOOKUP(B8,'[2]Sheet1'!$B$6:$BE$31,56,FALSE)</f>
        <v>18</v>
      </c>
      <c r="F8" s="115">
        <f>VLOOKUP(B8,'[5]Sheet1'!$B$6:$AB$31,27,FALSE)</f>
        <v>15</v>
      </c>
      <c r="G8" s="115">
        <f>VLOOKUP(B8,'[1]Sheet1'!$B$6:$AA$31,26,FALSE)</f>
        <v>15</v>
      </c>
      <c r="H8" s="116">
        <f>VLOOKUP(B8,'[3]Sheet1'!$B$6:$AS$31,44,FALSE)</f>
        <v>15</v>
      </c>
      <c r="I8" s="125">
        <f t="shared" si="1"/>
        <v>96.9772727272727</v>
      </c>
      <c r="J8" s="116">
        <f>VLOOKUP(B8,'[2]Sheet1'!$B$6:$U$31,20,FALSE)</f>
        <v>112</v>
      </c>
      <c r="K8" s="126">
        <f>VLOOKUP(B8,'[3]Sheet1'!$B$6:$D$31,3,FALSE)</f>
        <v>3</v>
      </c>
      <c r="L8" s="127">
        <f>VLOOKUP(B8,'[2]Sheet1'!$B$6:$W$31,22,FALSE)</f>
        <v>2</v>
      </c>
      <c r="M8" s="128">
        <f>VLOOKUP(B8,'[3]Sheet1'!$B$6:$Y$31,24,FALSE)</f>
        <v>1322.72727272727</v>
      </c>
      <c r="N8" s="128">
        <f>VLOOKUP(B8,'[3]Sheet1'!$B$6:$AB$31,27,FALSE)</f>
        <v>2082.63636363636</v>
      </c>
      <c r="O8" s="126">
        <f>VLOOKUP(B8,'[3]Sheet1'!$B$6:$AD$31,29,FALSE)</f>
        <v>4.5</v>
      </c>
      <c r="P8" s="126">
        <f>VLOOKUP(B8,'[3]Sheet1'!$B$6:$AG$31,32,FALSE)</f>
        <v>0</v>
      </c>
      <c r="Q8" s="126">
        <f>VLOOKUP(B8,'[3]Sheet1'!$B$6:$AH$31,33,FALSE)</f>
        <v>0</v>
      </c>
      <c r="R8" s="136">
        <f>VLOOKUP(B8,'[3]Sheet1'!$B$6:$I$31,8,FALSE)</f>
        <v>0</v>
      </c>
      <c r="S8" s="126">
        <f>VLOOKUP(B8,'[3]Sheet1'!$B$6:$J$31,9,FALSE)</f>
        <v>0</v>
      </c>
      <c r="T8" s="126">
        <f>VLOOKUP(B8,'[3]Sheet1'!$B$6:$R$31,17,FALSE)</f>
        <v>0</v>
      </c>
      <c r="U8" s="126">
        <f>VLOOKUP(B8,'[3]Sheet1'!$B$6:$U$31,20,FALSE)</f>
        <v>0</v>
      </c>
      <c r="V8" s="136">
        <f>VLOOKUP(B8,'[3]Sheet1'!$B$6:$AI$31,34,FALSE)</f>
        <v>1</v>
      </c>
      <c r="W8" s="126">
        <f>VLOOKUP(B8,'[3]Sheet1'!$B$6:$AJ$31,35,FALSE)</f>
        <v>5</v>
      </c>
      <c r="X8" s="126">
        <f>VLOOKUP(B8,'[3]Sheet1'!$B$6:$AM$31,38,FALSE)</f>
        <v>0</v>
      </c>
      <c r="Y8" s="126">
        <f>VLOOKUP(B8,'[3]Sheet1'!$B$6:$AK$31,36,FALSE)</f>
        <v>6</v>
      </c>
      <c r="Z8" s="126">
        <f>VLOOKUP(B8,'[3]Sheet1'!$B$6:$V$31,21,FALSE)</f>
        <v>10</v>
      </c>
      <c r="AA8" s="126">
        <f>VLOOKUP(B8,'[3]Sheet1'!$B$6:$W$31,22,FALSE)</f>
        <v>1</v>
      </c>
      <c r="AB8" s="126">
        <f>VLOOKUP(B8,'[3]Sheet1'!$B$6:$AR$31,43,FALSE)</f>
        <v>0</v>
      </c>
      <c r="AC8" s="126">
        <f>VLOOKUP(B8,'[3]Sheet1'!$B$6:$AN$31,39,FALSE)</f>
        <v>0</v>
      </c>
      <c r="AD8" s="126">
        <f>VLOOKUP(B8,'[3]Sheet1'!$B$6:$AO$31,40,FALSE)</f>
        <v>3</v>
      </c>
      <c r="AE8" s="126">
        <f>VLOOKUP(B8,'[3]Sheet1'!$B$6:$AQ$31,42,FALSE)-2</f>
        <v>0</v>
      </c>
      <c r="AF8" s="126">
        <v>2</v>
      </c>
      <c r="AG8" s="126"/>
      <c r="AH8" s="142">
        <f>VLOOKUP(B8,'[2]Sheet1'!$B$6:$BA$31,52,FALSE)</f>
        <v>0</v>
      </c>
      <c r="AI8" s="142">
        <f>VLOOKUP(B8,'[2]Sheet1'!$B$6:$BB$31,53,FALSE)</f>
        <v>0</v>
      </c>
      <c r="AJ8" s="142">
        <f>VLOOKUP(B8,'[2]Sheet1'!$B$6:$AW$31,48,FALSE)</f>
        <v>0</v>
      </c>
      <c r="AK8" s="142">
        <f>VLOOKUP(B8,'[2]Sheet1'!$B$6:$AX$31,49,FALSE)</f>
        <v>0</v>
      </c>
      <c r="AL8" s="142">
        <f>VLOOKUP(B8,'[2]Sheet1'!$B$6:$AV$31,47,FALSE)</f>
        <v>0</v>
      </c>
      <c r="AM8" s="142">
        <v>0</v>
      </c>
      <c r="AN8" s="143">
        <f>VLOOKUP(B8,'[1]Sheet1'!$B$6:$P$31,15,FALSE)</f>
        <v>0</v>
      </c>
      <c r="AO8" s="143">
        <f>VLOOKUP(B8,'[1]Sheet1'!$B$6:$Q$31,16,FALSE)</f>
        <v>0</v>
      </c>
      <c r="AP8" s="142">
        <f>VLOOKUP(B8,'[1]Sheet1'!$B$6:$M$31,6,FALSE)</f>
        <v>0</v>
      </c>
      <c r="AQ8" s="142">
        <f>VLOOKUP(B8,'[1]Sheet1'!$B$6:$M$31,7,FALSE)</f>
        <v>0</v>
      </c>
      <c r="AR8" s="142"/>
      <c r="AS8" s="142"/>
      <c r="AT8" s="149">
        <f>VLOOKUP(B8,'[1]Sheet1'!$B$6:$C$31,2,FALSE)</f>
        <v>1</v>
      </c>
      <c r="AU8" s="149">
        <f>VLOOKUP(B8,'[1]Sheet1'!$B$6:$E$31,4,FALSE)</f>
        <v>1</v>
      </c>
      <c r="AV8" s="150"/>
      <c r="AW8" s="155"/>
      <c r="AX8" s="96"/>
      <c r="AY8" s="162"/>
      <c r="AZ8" s="158"/>
      <c r="BA8" s="163"/>
      <c r="BB8" s="164"/>
      <c r="BC8" s="160"/>
      <c r="BD8" s="159"/>
    </row>
    <row r="9" spans="1:56" ht="75.75" customHeight="1">
      <c r="A9" s="113">
        <f t="shared" si="0"/>
        <v>4</v>
      </c>
      <c r="B9" s="114" t="s">
        <v>58</v>
      </c>
      <c r="C9" s="115">
        <f>VLOOKUP(B9,'[4]Sheet1'!$B$5:$E$30,4,FALSE)</f>
        <v>22.8382352941176</v>
      </c>
      <c r="D9" s="115">
        <f>VLOOKUP(B9,'[4]Sheet1'!$B$5:$K$30,10,FALSE)</f>
        <v>10</v>
      </c>
      <c r="E9" s="115">
        <f>VLOOKUP(B9,'[2]Sheet1'!$B$6:$BE$31,56,FALSE)</f>
        <v>19.375</v>
      </c>
      <c r="F9" s="115">
        <f>VLOOKUP(B9,'[5]Sheet1'!$B$6:$AB$31,27,FALSE)</f>
        <v>15</v>
      </c>
      <c r="G9" s="115">
        <f>VLOOKUP(B9,'[1]Sheet1'!$B$6:$AA$31,26,FALSE)</f>
        <v>14.5</v>
      </c>
      <c r="H9" s="116">
        <f>VLOOKUP(B9,'[3]Sheet1'!$B$6:$AS$31,44,FALSE)</f>
        <v>15</v>
      </c>
      <c r="I9" s="125">
        <f t="shared" si="1"/>
        <v>96.7132352941176</v>
      </c>
      <c r="J9" s="116">
        <f>VLOOKUP(B9,'[2]Sheet1'!$B$6:$U$31,20,FALSE)</f>
        <v>45</v>
      </c>
      <c r="K9" s="126">
        <f>VLOOKUP(B9,'[3]Sheet1'!$B$6:$D$31,3,FALSE)</f>
        <v>3</v>
      </c>
      <c r="L9" s="127">
        <f>VLOOKUP(B9,'[2]Sheet1'!$B$6:$W$31,22,FALSE)</f>
        <v>0.125</v>
      </c>
      <c r="M9" s="128">
        <f>VLOOKUP(B9,'[3]Sheet1'!$B$6:$Y$31,24,FALSE)</f>
        <v>501.941176470588</v>
      </c>
      <c r="N9" s="128">
        <f>VLOOKUP(B9,'[3]Sheet1'!$B$6:$AB$31,27,FALSE)</f>
        <v>26.5294117647059</v>
      </c>
      <c r="O9" s="126">
        <f>VLOOKUP(B9,'[3]Sheet1'!$B$6:$AD$31,29,FALSE)</f>
        <v>1</v>
      </c>
      <c r="P9" s="126">
        <f>VLOOKUP(B9,'[3]Sheet1'!$B$6:$AG$31,32,FALSE)</f>
        <v>0</v>
      </c>
      <c r="Q9" s="126">
        <f>VLOOKUP(B9,'[3]Sheet1'!$B$6:$AH$31,33,FALSE)</f>
        <v>0</v>
      </c>
      <c r="R9" s="136">
        <f>VLOOKUP(B9,'[3]Sheet1'!$B$6:$I$31,8,FALSE)</f>
        <v>3980</v>
      </c>
      <c r="S9" s="126">
        <f>VLOOKUP(B9,'[3]Sheet1'!$B$6:$J$31,9,FALSE)</f>
        <v>2.5</v>
      </c>
      <c r="T9" s="126">
        <f>VLOOKUP(B9,'[3]Sheet1'!$B$6:$R$31,17,FALSE)</f>
        <v>0</v>
      </c>
      <c r="U9" s="126">
        <f>VLOOKUP(B9,'[3]Sheet1'!$B$6:$U$31,20,FALSE)</f>
        <v>0</v>
      </c>
      <c r="V9" s="136">
        <f>VLOOKUP(B9,'[3]Sheet1'!$B$6:$AI$31,34,FALSE)</f>
        <v>2</v>
      </c>
      <c r="W9" s="126">
        <f>VLOOKUP(B9,'[3]Sheet1'!$B$6:$AJ$31,35,FALSE)</f>
        <v>5.5</v>
      </c>
      <c r="X9" s="126">
        <f>VLOOKUP(B9,'[3]Sheet1'!$B$6:$AM$31,38,FALSE)</f>
        <v>2</v>
      </c>
      <c r="Y9" s="126">
        <f>VLOOKUP(B9,'[3]Sheet1'!$B$6:$AK$31,36,FALSE)</f>
        <v>0</v>
      </c>
      <c r="Z9" s="126">
        <f>VLOOKUP(B9,'[3]Sheet1'!$B$6:$V$31,21,FALSE)</f>
        <v>5</v>
      </c>
      <c r="AA9" s="126">
        <f>VLOOKUP(B9,'[3]Sheet1'!$B$6:$W$31,22,FALSE)</f>
        <v>1</v>
      </c>
      <c r="AB9" s="126">
        <f>VLOOKUP(B9,'[3]Sheet1'!$B$6:$AR$31,43,FALSE)</f>
        <v>1.5</v>
      </c>
      <c r="AC9" s="126">
        <f>VLOOKUP(B9,'[3]Sheet1'!$B$6:$AN$31,39,FALSE)</f>
        <v>3</v>
      </c>
      <c r="AD9" s="126">
        <f>VLOOKUP(B9,'[3]Sheet1'!$B$6:$AO$31,40,FALSE)</f>
        <v>2</v>
      </c>
      <c r="AE9" s="126">
        <f>VLOOKUP(B9,'[3]Sheet1'!$B$6:$AQ$31,42,FALSE)-2</f>
        <v>0</v>
      </c>
      <c r="AF9" s="126">
        <v>2</v>
      </c>
      <c r="AG9" s="126"/>
      <c r="AH9" s="142">
        <f>VLOOKUP(B9,'[2]Sheet1'!$B$6:$BA$31,52,FALSE)</f>
        <v>0</v>
      </c>
      <c r="AI9" s="142">
        <f>VLOOKUP(B9,'[2]Sheet1'!$B$6:$BB$31,53,FALSE)</f>
        <v>0</v>
      </c>
      <c r="AJ9" s="142">
        <f>VLOOKUP(B9,'[2]Sheet1'!$B$6:$AW$31,48,FALSE)</f>
        <v>0</v>
      </c>
      <c r="AK9" s="142">
        <f>VLOOKUP(B9,'[2]Sheet1'!$B$6:$AX$31,49,FALSE)</f>
        <v>0</v>
      </c>
      <c r="AL9" s="142">
        <f>VLOOKUP(B9,'[2]Sheet1'!$B$6:$AV$31,47,FALSE)</f>
        <v>0.5</v>
      </c>
      <c r="AM9" s="142">
        <v>0</v>
      </c>
      <c r="AN9" s="143">
        <f>VLOOKUP(B9,'[1]Sheet1'!$B$6:$P$31,15,FALSE)</f>
        <v>0</v>
      </c>
      <c r="AO9" s="143">
        <f>VLOOKUP(B9,'[1]Sheet1'!$B$6:$Q$31,16,FALSE)</f>
        <v>0</v>
      </c>
      <c r="AP9" s="142">
        <f>VLOOKUP(B9,'[1]Sheet1'!$B$6:$M$31,6,FALSE)</f>
        <v>1</v>
      </c>
      <c r="AQ9" s="142">
        <f>VLOOKUP(B9,'[1]Sheet1'!$B$6:$M$31,7,FALSE)</f>
        <v>0.5</v>
      </c>
      <c r="AR9" s="142"/>
      <c r="AS9" s="151"/>
      <c r="AT9" s="149">
        <f>VLOOKUP(B9,'[1]Sheet1'!$B$6:$C$31,2,FALSE)</f>
        <v>1</v>
      </c>
      <c r="AU9" s="149">
        <f>VLOOKUP(B9,'[1]Sheet1'!$B$6:$E$31,4,FALSE)</f>
        <v>0.999875590943021</v>
      </c>
      <c r="AV9" s="150"/>
      <c r="AW9" s="155">
        <v>0</v>
      </c>
      <c r="AX9" s="96"/>
      <c r="AY9" s="165"/>
      <c r="AZ9" s="158"/>
      <c r="BA9" s="161"/>
      <c r="BB9" s="159"/>
      <c r="BC9" s="160"/>
      <c r="BD9" s="159"/>
    </row>
    <row r="10" spans="1:56" ht="75.75" customHeight="1">
      <c r="A10" s="113">
        <f t="shared" si="0"/>
        <v>5</v>
      </c>
      <c r="B10" s="114" t="s">
        <v>59</v>
      </c>
      <c r="C10" s="115">
        <f>VLOOKUP(B10,'[4]Sheet1'!$B$5:$E$30,4,FALSE)</f>
        <v>23.475</v>
      </c>
      <c r="D10" s="115">
        <f>VLOOKUP(B10,'[4]Sheet1'!$B$5:$K$30,10,FALSE)</f>
        <v>10</v>
      </c>
      <c r="E10" s="115">
        <f>VLOOKUP(B10,'[2]Sheet1'!$B$6:$BE$31,56,FALSE)</f>
        <v>17.668</v>
      </c>
      <c r="F10" s="115">
        <f>VLOOKUP(B10,'[5]Sheet1'!$B$6:$AB$31,27,FALSE)</f>
        <v>15</v>
      </c>
      <c r="G10" s="115">
        <f>VLOOKUP(B10,'[1]Sheet1'!$B$6:$AA$31,26,FALSE)</f>
        <v>15</v>
      </c>
      <c r="H10" s="116">
        <f>VLOOKUP(B10,'[3]Sheet1'!$B$6:$AS$31,44,FALSE)</f>
        <v>13</v>
      </c>
      <c r="I10" s="125">
        <f t="shared" si="1"/>
        <v>94.143</v>
      </c>
      <c r="J10" s="116">
        <f>VLOOKUP(B10,'[2]Sheet1'!$B$6:$U$31,20,FALSE)</f>
        <v>37</v>
      </c>
      <c r="K10" s="126">
        <f>VLOOKUP(B10,'[3]Sheet1'!$B$6:$D$31,3,FALSE)</f>
        <v>3</v>
      </c>
      <c r="L10" s="127">
        <f>VLOOKUP(B10,'[2]Sheet1'!$B$6:$W$31,22,FALSE)</f>
        <v>1.832</v>
      </c>
      <c r="M10" s="128">
        <f>VLOOKUP(B10,'[3]Sheet1'!$B$6:$Y$31,24,FALSE)</f>
        <v>680.5</v>
      </c>
      <c r="N10" s="128">
        <f>VLOOKUP(B10,'[3]Sheet1'!$B$6:$AB$31,27,FALSE)</f>
        <v>429.5</v>
      </c>
      <c r="O10" s="126">
        <f>VLOOKUP(B10,'[3]Sheet1'!$B$6:$AD$31,29,FALSE)</f>
        <v>3.5</v>
      </c>
      <c r="P10" s="126">
        <f>VLOOKUP(B10,'[3]Sheet1'!$B$6:$AG$31,32,FALSE)</f>
        <v>0</v>
      </c>
      <c r="Q10" s="126">
        <f>VLOOKUP(B10,'[3]Sheet1'!$B$6:$AH$31,33,FALSE)</f>
        <v>0</v>
      </c>
      <c r="R10" s="136">
        <f>VLOOKUP(B10,'[3]Sheet1'!$B$6:$I$31,8,FALSE)</f>
        <v>0</v>
      </c>
      <c r="S10" s="126">
        <f>VLOOKUP(B10,'[3]Sheet1'!$B$6:$J$31,9,FALSE)</f>
        <v>0</v>
      </c>
      <c r="T10" s="126">
        <f>VLOOKUP(B10,'[3]Sheet1'!$B$6:$R$31,17,FALSE)</f>
        <v>0</v>
      </c>
      <c r="U10" s="126">
        <f>VLOOKUP(B10,'[3]Sheet1'!$B$6:$U$31,20,FALSE)</f>
        <v>0</v>
      </c>
      <c r="V10" s="136">
        <f>VLOOKUP(B10,'[3]Sheet1'!$B$6:$AI$31,34,FALSE)</f>
        <v>0</v>
      </c>
      <c r="W10" s="126">
        <f>VLOOKUP(B10,'[3]Sheet1'!$B$6:$AJ$31,35,FALSE)</f>
        <v>0</v>
      </c>
      <c r="X10" s="126">
        <f>VLOOKUP(B10,'[3]Sheet1'!$B$6:$AM$31,38,FALSE)</f>
        <v>1</v>
      </c>
      <c r="Y10" s="126">
        <f>VLOOKUP(B10,'[3]Sheet1'!$B$6:$AK$31,36,FALSE)</f>
        <v>0</v>
      </c>
      <c r="Z10" s="126">
        <f>VLOOKUP(B10,'[3]Sheet1'!$B$6:$V$31,21,FALSE)</f>
        <v>0</v>
      </c>
      <c r="AA10" s="126">
        <f>VLOOKUP(B10,'[3]Sheet1'!$B$6:$W$31,22,FALSE)</f>
        <v>0</v>
      </c>
      <c r="AB10" s="126">
        <f>VLOOKUP(B10,'[3]Sheet1'!$B$6:$AR$31,43,FALSE)</f>
        <v>0.5</v>
      </c>
      <c r="AC10" s="126">
        <f>VLOOKUP(B10,'[3]Sheet1'!$B$6:$AN$31,39,FALSE)</f>
        <v>3</v>
      </c>
      <c r="AD10" s="126">
        <f>VLOOKUP(B10,'[3]Sheet1'!$B$6:$AO$31,40,FALSE)</f>
        <v>0</v>
      </c>
      <c r="AE10" s="126">
        <f>VLOOKUP(B10,'[3]Sheet1'!$B$6:$AQ$31,42,FALSE)-2</f>
        <v>0</v>
      </c>
      <c r="AF10" s="126">
        <v>2</v>
      </c>
      <c r="AG10" s="126"/>
      <c r="AH10" s="142">
        <f>VLOOKUP(B10,'[2]Sheet1'!$B$6:$BA$31,52,FALSE)</f>
        <v>0</v>
      </c>
      <c r="AI10" s="142">
        <f>VLOOKUP(B10,'[2]Sheet1'!$B$6:$BB$31,53,FALSE)</f>
        <v>0</v>
      </c>
      <c r="AJ10" s="142">
        <f>VLOOKUP(B10,'[2]Sheet1'!$B$6:$AW$31,48,FALSE)</f>
        <v>0</v>
      </c>
      <c r="AK10" s="142">
        <f>VLOOKUP(B10,'[2]Sheet1'!$B$6:$AX$31,49,FALSE)</f>
        <v>0</v>
      </c>
      <c r="AL10" s="142">
        <f>VLOOKUP(B10,'[2]Sheet1'!$B$6:$AV$31,47,FALSE)</f>
        <v>0.5</v>
      </c>
      <c r="AM10" s="142">
        <v>0</v>
      </c>
      <c r="AN10" s="143">
        <f>VLOOKUP(B10,'[1]Sheet1'!$B$6:$P$31,15,FALSE)</f>
        <v>0</v>
      </c>
      <c r="AO10" s="143">
        <f>VLOOKUP(B10,'[1]Sheet1'!$B$6:$Q$31,16,FALSE)</f>
        <v>0</v>
      </c>
      <c r="AP10" s="142">
        <f>VLOOKUP(B10,'[1]Sheet1'!$B$6:$M$31,6,FALSE)</f>
        <v>0</v>
      </c>
      <c r="AQ10" s="142">
        <f>VLOOKUP(B10,'[1]Sheet1'!$B$6:$M$31,7,FALSE)</f>
        <v>0</v>
      </c>
      <c r="AR10" s="150"/>
      <c r="AS10" s="142"/>
      <c r="AT10" s="149">
        <f>VLOOKUP(B10,'[1]Sheet1'!$B$6:$C$31,2,FALSE)</f>
        <v>1</v>
      </c>
      <c r="AU10" s="149">
        <f>VLOOKUP(B10,'[1]Sheet1'!$B$6:$E$31,4,FALSE)</f>
        <v>1</v>
      </c>
      <c r="AV10" s="150"/>
      <c r="AW10" s="155">
        <v>0</v>
      </c>
      <c r="AX10" s="96"/>
      <c r="AY10" s="166"/>
      <c r="AZ10" s="158"/>
      <c r="BA10" s="161"/>
      <c r="BB10" s="159"/>
      <c r="BC10" s="160"/>
      <c r="BD10" s="159"/>
    </row>
    <row r="11" spans="1:56" ht="75.75" customHeight="1">
      <c r="A11" s="113">
        <f t="shared" si="0"/>
        <v>6</v>
      </c>
      <c r="B11" s="115" t="s">
        <v>60</v>
      </c>
      <c r="C11" s="115">
        <f>VLOOKUP(B11,'[4]Sheet1'!$B$5:$E$30,4,FALSE)</f>
        <v>22.73</v>
      </c>
      <c r="D11" s="115">
        <f>VLOOKUP(B11,'[4]Sheet1'!$B$5:$K$30,10,FALSE)</f>
        <v>10</v>
      </c>
      <c r="E11" s="115">
        <f>VLOOKUP(B11,'[2]Sheet1'!$B$6:$BE$31,56,FALSE)</f>
        <v>18.5</v>
      </c>
      <c r="F11" s="115">
        <f>VLOOKUP(B11,'[5]Sheet1'!$B$6:$AB$31,27,FALSE)</f>
        <v>15</v>
      </c>
      <c r="G11" s="115">
        <f>VLOOKUP(B11,'[1]Sheet1'!$B$6:$AA$31,26,FALSE)</f>
        <v>12</v>
      </c>
      <c r="H11" s="116">
        <f>VLOOKUP(B11,'[3]Sheet1'!$B$6:$AS$31,44,FALSE)</f>
        <v>15</v>
      </c>
      <c r="I11" s="125">
        <f t="shared" si="1"/>
        <v>93.23</v>
      </c>
      <c r="J11" s="116">
        <f>VLOOKUP(B11,'[2]Sheet1'!$B$6:$U$31,20,FALSE)</f>
        <v>29</v>
      </c>
      <c r="K11" s="126">
        <f>VLOOKUP(B11,'[3]Sheet1'!$B$6:$D$31,3,FALSE)</f>
        <v>3</v>
      </c>
      <c r="L11" s="127">
        <f>VLOOKUP(B11,'[2]Sheet1'!$B$6:$W$31,22,FALSE)</f>
        <v>1.5</v>
      </c>
      <c r="M11" s="128">
        <f>VLOOKUP(B11,'[3]Sheet1'!$B$6:$Y$31,24,FALSE)</f>
        <v>195.133333333333</v>
      </c>
      <c r="N11" s="128">
        <f>VLOOKUP(B11,'[3]Sheet1'!$B$6:$AB$31,27,FALSE)</f>
        <v>268.4</v>
      </c>
      <c r="O11" s="126">
        <f>VLOOKUP(B11,'[3]Sheet1'!$B$6:$AD$31,29,FALSE)</f>
        <v>1.5</v>
      </c>
      <c r="P11" s="126">
        <f>VLOOKUP(B11,'[3]Sheet1'!$B$6:$AG$31,32,FALSE)</f>
        <v>0</v>
      </c>
      <c r="Q11" s="126">
        <f>VLOOKUP(B11,'[3]Sheet1'!$B$6:$AH$31,33,FALSE)</f>
        <v>0</v>
      </c>
      <c r="R11" s="136">
        <f>VLOOKUP(B11,'[3]Sheet1'!$B$6:$I$31,8,FALSE)</f>
        <v>4614</v>
      </c>
      <c r="S11" s="126">
        <f>VLOOKUP(B11,'[3]Sheet1'!$B$6:$J$31,9,FALSE)</f>
        <v>3.5</v>
      </c>
      <c r="T11" s="126">
        <f>VLOOKUP(B11,'[3]Sheet1'!$B$6:$R$31,17,FALSE)</f>
        <v>0</v>
      </c>
      <c r="U11" s="126">
        <f>VLOOKUP(B11,'[3]Sheet1'!$B$6:$U$31,20,FALSE)</f>
        <v>0</v>
      </c>
      <c r="V11" s="136">
        <f>VLOOKUP(B11,'[3]Sheet1'!$B$6:$AI$31,34,FALSE)</f>
        <v>0</v>
      </c>
      <c r="W11" s="126">
        <f>VLOOKUP(B11,'[3]Sheet1'!$B$6:$AJ$31,35,FALSE)</f>
        <v>0</v>
      </c>
      <c r="X11" s="126">
        <f>VLOOKUP(B11,'[3]Sheet1'!$B$6:$AM$31,38,FALSE)</f>
        <v>1</v>
      </c>
      <c r="Y11" s="126">
        <f>VLOOKUP(B11,'[3]Sheet1'!$B$6:$AK$31,36,FALSE)</f>
        <v>0</v>
      </c>
      <c r="Z11" s="126">
        <f>VLOOKUP(B11,'[3]Sheet1'!$B$6:$V$31,21,FALSE)</f>
        <v>2</v>
      </c>
      <c r="AA11" s="126">
        <f>VLOOKUP(B11,'[3]Sheet1'!$B$6:$W$31,22,FALSE)</f>
        <v>0.4</v>
      </c>
      <c r="AB11" s="126">
        <f>VLOOKUP(B11,'[3]Sheet1'!$B$6:$AR$31,43,FALSE)</f>
        <v>0.5</v>
      </c>
      <c r="AC11" s="126">
        <f>VLOOKUP(B11,'[3]Sheet1'!$B$6:$AN$31,39,FALSE)</f>
        <v>3</v>
      </c>
      <c r="AD11" s="126">
        <f>VLOOKUP(B11,'[3]Sheet1'!$B$6:$AO$31,40,FALSE)</f>
        <v>2</v>
      </c>
      <c r="AE11" s="126">
        <f>VLOOKUP(B11,'[3]Sheet1'!$B$6:$AQ$31,42,FALSE)-2</f>
        <v>0</v>
      </c>
      <c r="AF11" s="126">
        <v>2</v>
      </c>
      <c r="AG11" s="126"/>
      <c r="AH11" s="142">
        <f>VLOOKUP(B11,'[2]Sheet1'!$B$6:$BA$31,52,FALSE)</f>
        <v>0</v>
      </c>
      <c r="AI11" s="142">
        <f>VLOOKUP(B11,'[2]Sheet1'!$B$6:$BB$31,53,FALSE)</f>
        <v>0</v>
      </c>
      <c r="AJ11" s="142">
        <f>VLOOKUP(B11,'[2]Sheet1'!$B$6:$AW$31,48,FALSE)</f>
        <v>0</v>
      </c>
      <c r="AK11" s="142">
        <f>VLOOKUP(B11,'[2]Sheet1'!$B$6:$AX$31,49,FALSE)</f>
        <v>0</v>
      </c>
      <c r="AL11" s="142">
        <f>VLOOKUP(B11,'[2]Sheet1'!$B$6:$AV$31,47,FALSE)</f>
        <v>0</v>
      </c>
      <c r="AM11" s="142">
        <v>0</v>
      </c>
      <c r="AN11" s="143">
        <f>VLOOKUP(B11,'[1]Sheet1'!$B$6:$P$31,15,FALSE)</f>
        <v>1</v>
      </c>
      <c r="AO11" s="143">
        <f>VLOOKUP(B11,'[1]Sheet1'!$B$6:$Q$31,16,FALSE)</f>
        <v>3</v>
      </c>
      <c r="AP11" s="142">
        <f>VLOOKUP(B11,'[1]Sheet1'!$B$6:$M$31,6,FALSE)</f>
        <v>0</v>
      </c>
      <c r="AQ11" s="142">
        <f>VLOOKUP(B11,'[1]Sheet1'!$B$6:$M$31,7,FALSE)</f>
        <v>0</v>
      </c>
      <c r="AR11" s="142"/>
      <c r="AS11" s="142"/>
      <c r="AT11" s="149">
        <f>VLOOKUP(B11,'[1]Sheet1'!$B$6:$C$31,2,FALSE)</f>
        <v>1</v>
      </c>
      <c r="AU11" s="149">
        <f>VLOOKUP(B11,'[1]Sheet1'!$B$6:$E$31,4,FALSE)</f>
        <v>1</v>
      </c>
      <c r="AV11" s="150"/>
      <c r="AW11" s="155">
        <v>0</v>
      </c>
      <c r="AX11" s="96"/>
      <c r="AY11" s="157"/>
      <c r="AZ11" s="158"/>
      <c r="BA11" s="161"/>
      <c r="BB11" s="159"/>
      <c r="BC11" s="160"/>
      <c r="BD11" s="160"/>
    </row>
    <row r="12" spans="1:56" ht="75.75" customHeight="1">
      <c r="A12" s="113">
        <f t="shared" si="0"/>
        <v>7</v>
      </c>
      <c r="B12" s="114" t="s">
        <v>61</v>
      </c>
      <c r="C12" s="115">
        <f>VLOOKUP(B12,'[4]Sheet1'!$B$5:$E$30,4,FALSE)</f>
        <v>22.2</v>
      </c>
      <c r="D12" s="115">
        <f>VLOOKUP(B12,'[4]Sheet1'!$B$5:$K$30,10,FALSE)</f>
        <v>10</v>
      </c>
      <c r="E12" s="115">
        <f>VLOOKUP(B12,'[2]Sheet1'!$B$6:$BE$31,56,FALSE)</f>
        <v>19</v>
      </c>
      <c r="F12" s="115">
        <f>VLOOKUP(B12,'[5]Sheet1'!$B$6:$AB$31,27,FALSE)</f>
        <v>14.5</v>
      </c>
      <c r="G12" s="115">
        <f>VLOOKUP(B12,'[1]Sheet1'!$B$6:$AA$31,26,FALSE)</f>
        <v>15</v>
      </c>
      <c r="H12" s="116">
        <f>VLOOKUP(B12,'[3]Sheet1'!$B$6:$AS$31,44,FALSE)</f>
        <v>12.4</v>
      </c>
      <c r="I12" s="125">
        <f t="shared" si="1"/>
        <v>93.10000000000001</v>
      </c>
      <c r="J12" s="116">
        <f>VLOOKUP(B12,'[2]Sheet1'!$B$6:$U$31,20,FALSE)</f>
        <v>73</v>
      </c>
      <c r="K12" s="126">
        <f>VLOOKUP(B12,'[3]Sheet1'!$B$6:$D$31,3,FALSE)</f>
        <v>3</v>
      </c>
      <c r="L12" s="127">
        <f>VLOOKUP(B12,'[2]Sheet1'!$B$6:$W$31,22,FALSE)</f>
        <v>0</v>
      </c>
      <c r="M12" s="128">
        <f>VLOOKUP(B12,'[3]Sheet1'!$B$6:$Y$31,24,FALSE)</f>
        <v>0</v>
      </c>
      <c r="N12" s="128">
        <f>VLOOKUP(B12,'[3]Sheet1'!$B$6:$AB$31,27,FALSE)</f>
        <v>0</v>
      </c>
      <c r="O12" s="126">
        <f>VLOOKUP(B12,'[3]Sheet1'!$B$6:$AD$31,29,FALSE)</f>
      </c>
      <c r="P12" s="126">
        <f>VLOOKUP(B12,'[3]Sheet1'!$B$6:$AG$31,32,FALSE)</f>
        <v>0</v>
      </c>
      <c r="Q12" s="126">
        <f>VLOOKUP(B12,'[3]Sheet1'!$B$6:$AH$31,33,FALSE)</f>
        <v>0</v>
      </c>
      <c r="R12" s="136">
        <f>VLOOKUP(B12,'[3]Sheet1'!$B$6:$I$31,8,FALSE)</f>
        <v>3</v>
      </c>
      <c r="S12" s="126">
        <f>VLOOKUP(B12,'[3]Sheet1'!$B$6:$J$31,9,FALSE)</f>
        <v>1</v>
      </c>
      <c r="T12" s="126">
        <f>VLOOKUP(B12,'[3]Sheet1'!$B$6:$R$31,17,FALSE)</f>
        <v>1</v>
      </c>
      <c r="U12" s="126">
        <f>VLOOKUP(B12,'[3]Sheet1'!$B$6:$U$31,20,FALSE)</f>
        <v>0</v>
      </c>
      <c r="V12" s="136">
        <f>VLOOKUP(B12,'[3]Sheet1'!$B$6:$AI$31,34,FALSE)</f>
        <v>0</v>
      </c>
      <c r="W12" s="126">
        <f>VLOOKUP(B12,'[3]Sheet1'!$B$6:$AJ$31,35,FALSE)</f>
        <v>0</v>
      </c>
      <c r="X12" s="126">
        <f>VLOOKUP(B12,'[3]Sheet1'!$B$6:$AM$31,38,FALSE)</f>
        <v>0</v>
      </c>
      <c r="Y12" s="126">
        <f>VLOOKUP(B12,'[3]Sheet1'!$B$6:$AK$31,36,FALSE)</f>
        <v>0</v>
      </c>
      <c r="Z12" s="126">
        <f>VLOOKUP(B12,'[3]Sheet1'!$B$6:$V$31,21,FALSE)</f>
        <v>4</v>
      </c>
      <c r="AA12" s="126">
        <f>VLOOKUP(B12,'[3]Sheet1'!$B$6:$W$31,22,FALSE)</f>
        <v>0.8</v>
      </c>
      <c r="AB12" s="126">
        <f>VLOOKUP(B12,'[3]Sheet1'!$B$6:$AR$31,43,FALSE)</f>
        <v>1</v>
      </c>
      <c r="AC12" s="126">
        <f>VLOOKUP(B12,'[3]Sheet1'!$B$6:$AN$31,39,FALSE)</f>
        <v>0.6</v>
      </c>
      <c r="AD12" s="126">
        <f>VLOOKUP(B12,'[3]Sheet1'!$B$6:$AO$31,40,FALSE)</f>
        <v>2</v>
      </c>
      <c r="AE12" s="126">
        <f>VLOOKUP(B12,'[3]Sheet1'!$B$6:$AQ$31,42,FALSE)-2</f>
        <v>1</v>
      </c>
      <c r="AF12" s="126">
        <v>2</v>
      </c>
      <c r="AG12" s="126"/>
      <c r="AH12" s="142">
        <f>VLOOKUP(B12,'[2]Sheet1'!$B$6:$BA$31,52,FALSE)</f>
        <v>0</v>
      </c>
      <c r="AI12" s="142">
        <f>VLOOKUP(B12,'[2]Sheet1'!$B$6:$BB$31,53,FALSE)</f>
        <v>0</v>
      </c>
      <c r="AJ12" s="142">
        <f>VLOOKUP(B12,'[2]Sheet1'!$B$6:$AW$31,48,FALSE)</f>
        <v>0</v>
      </c>
      <c r="AK12" s="142">
        <f>VLOOKUP(B12,'[2]Sheet1'!$B$6:$AX$31,49,FALSE)</f>
        <v>0</v>
      </c>
      <c r="AL12" s="142">
        <f>VLOOKUP(B12,'[2]Sheet1'!$B$6:$AV$31,47,FALSE)-0.5</f>
        <v>0.5</v>
      </c>
      <c r="AM12" s="142">
        <v>0</v>
      </c>
      <c r="AN12" s="143">
        <f>VLOOKUP(B12,'[1]Sheet1'!$B$6:$P$31,15,FALSE)</f>
        <v>0</v>
      </c>
      <c r="AO12" s="143">
        <f>VLOOKUP(B12,'[1]Sheet1'!$B$6:$Q$31,16,FALSE)</f>
        <v>0</v>
      </c>
      <c r="AP12" s="142">
        <f>VLOOKUP(B12,'[1]Sheet1'!$B$6:$M$31,6,FALSE)</f>
        <v>0</v>
      </c>
      <c r="AQ12" s="142">
        <f>VLOOKUP(B12,'[1]Sheet1'!$B$6:$M$31,7,FALSE)</f>
        <v>0</v>
      </c>
      <c r="AR12" s="142"/>
      <c r="AS12" s="142"/>
      <c r="AT12" s="149">
        <f>VLOOKUP(B12,'[1]Sheet1'!$B$6:$C$31,2,FALSE)</f>
        <v>0</v>
      </c>
      <c r="AU12" s="149">
        <f>VLOOKUP(B12,'[1]Sheet1'!$B$6:$E$31,4,FALSE)</f>
        <v>0</v>
      </c>
      <c r="AV12" s="150"/>
      <c r="AW12" s="155">
        <v>1</v>
      </c>
      <c r="AX12" s="96"/>
      <c r="AY12" s="167" t="s">
        <v>62</v>
      </c>
      <c r="AZ12" s="167" t="s">
        <v>63</v>
      </c>
      <c r="BA12" s="168"/>
      <c r="BB12" s="168"/>
      <c r="BC12" s="168"/>
      <c r="BD12" s="164"/>
    </row>
    <row r="13" spans="1:56" ht="75.75" customHeight="1">
      <c r="A13" s="113">
        <f t="shared" si="0"/>
        <v>8</v>
      </c>
      <c r="B13" s="114" t="s">
        <v>64</v>
      </c>
      <c r="C13" s="115">
        <f>VLOOKUP(B13,'[4]Sheet1'!$B$5:$E$30,4,FALSE)</f>
        <v>23.15</v>
      </c>
      <c r="D13" s="115">
        <f>VLOOKUP(B13,'[4]Sheet1'!$B$5:$K$30,10,FALSE)</f>
        <v>10</v>
      </c>
      <c r="E13" s="115">
        <f>VLOOKUP(B13,'[2]Sheet1'!$B$6:$BE$31,56,FALSE)</f>
        <v>19.875</v>
      </c>
      <c r="F13" s="115">
        <f>VLOOKUP(B13,'[5]Sheet1'!$B$6:$AB$31,27,FALSE)</f>
        <v>15</v>
      </c>
      <c r="G13" s="115">
        <f>VLOOKUP(B13,'[1]Sheet1'!$B$6:$AA$31,26,FALSE)</f>
        <v>15</v>
      </c>
      <c r="H13" s="116">
        <f>VLOOKUP(B13,'[3]Sheet1'!$B$6:$AS$31,44,FALSE)</f>
        <v>9</v>
      </c>
      <c r="I13" s="125">
        <f t="shared" si="1"/>
        <v>92.025</v>
      </c>
      <c r="J13" s="116">
        <f>VLOOKUP(B13,'[2]Sheet1'!$B$6:$U$31,20,FALSE)</f>
        <v>66</v>
      </c>
      <c r="K13" s="126">
        <f>VLOOKUP(B13,'[3]Sheet1'!$B$6:$D$31,3,FALSE)</f>
        <v>3</v>
      </c>
      <c r="L13" s="127">
        <f>VLOOKUP(B13,'[2]Sheet1'!$B$6:$W$31,22,FALSE)</f>
        <v>0.125</v>
      </c>
      <c r="M13" s="128">
        <f>VLOOKUP(B13,'[3]Sheet1'!$B$6:$Y$31,24,FALSE)</f>
        <v>0</v>
      </c>
      <c r="N13" s="128">
        <f>VLOOKUP(B13,'[3]Sheet1'!$B$6:$AB$31,27,FALSE)</f>
        <v>0</v>
      </c>
      <c r="O13" s="126">
        <f>VLOOKUP(B13,'[3]Sheet1'!$B$6:$AD$31,29,FALSE)</f>
      </c>
      <c r="P13" s="126">
        <f>VLOOKUP(B13,'[3]Sheet1'!$B$6:$AG$31,32,FALSE)</f>
        <v>0</v>
      </c>
      <c r="Q13" s="126">
        <f>VLOOKUP(B13,'[3]Sheet1'!$B$6:$AH$31,33,FALSE)</f>
        <v>0</v>
      </c>
      <c r="R13" s="136">
        <f>VLOOKUP(B13,'[3]Sheet1'!$B$6:$I$31,8,FALSE)</f>
        <v>0</v>
      </c>
      <c r="S13" s="126">
        <f>VLOOKUP(B13,'[3]Sheet1'!$B$6:$J$31,9,FALSE)</f>
        <v>0</v>
      </c>
      <c r="T13" s="126">
        <f>VLOOKUP(B13,'[3]Sheet1'!$B$6:$R$31,17,FALSE)</f>
        <v>0</v>
      </c>
      <c r="U13" s="126">
        <f>VLOOKUP(B13,'[3]Sheet1'!$B$6:$U$31,20,FALSE)</f>
        <v>0</v>
      </c>
      <c r="V13" s="136">
        <f>VLOOKUP(B13,'[3]Sheet1'!$B$6:$AI$31,34,FALSE)</f>
        <v>0</v>
      </c>
      <c r="W13" s="126">
        <f>VLOOKUP(B13,'[3]Sheet1'!$B$6:$AJ$31,35,FALSE)</f>
        <v>0</v>
      </c>
      <c r="X13" s="126">
        <f>VLOOKUP(B13,'[3]Sheet1'!$B$6:$AM$31,38,FALSE)</f>
        <v>0</v>
      </c>
      <c r="Y13" s="126">
        <f>VLOOKUP(B13,'[3]Sheet1'!$B$6:$AK$31,36,FALSE)</f>
        <v>0</v>
      </c>
      <c r="Z13" s="126">
        <f>VLOOKUP(B13,'[3]Sheet1'!$B$6:$V$31,21,FALSE)</f>
        <v>0</v>
      </c>
      <c r="AA13" s="126">
        <f>VLOOKUP(B13,'[3]Sheet1'!$B$6:$W$31,22,FALSE)</f>
        <v>0</v>
      </c>
      <c r="AB13" s="126">
        <f>VLOOKUP(B13,'[3]Sheet1'!$B$6:$AR$31,43,FALSE)</f>
        <v>1</v>
      </c>
      <c r="AC13" s="126">
        <f>VLOOKUP(B13,'[3]Sheet1'!$B$6:$AN$31,39,FALSE)</f>
        <v>3</v>
      </c>
      <c r="AD13" s="126">
        <f>VLOOKUP(B13,'[3]Sheet1'!$B$6:$AO$31,40,FALSE)</f>
        <v>0</v>
      </c>
      <c r="AE13" s="126">
        <f>VLOOKUP(B13,'[3]Sheet1'!$B$6:$AQ$31,42,FALSE)-2</f>
        <v>0</v>
      </c>
      <c r="AF13" s="126">
        <v>2</v>
      </c>
      <c r="AG13" s="126"/>
      <c r="AH13" s="142">
        <f>VLOOKUP(B13,'[2]Sheet1'!$B$6:$BA$31,52,FALSE)</f>
        <v>0</v>
      </c>
      <c r="AI13" s="142">
        <f>VLOOKUP(B13,'[2]Sheet1'!$B$6:$BB$31,53,FALSE)</f>
        <v>0</v>
      </c>
      <c r="AJ13" s="142">
        <f>VLOOKUP(B13,'[2]Sheet1'!$B$6:$AW$31,48,FALSE)</f>
        <v>0</v>
      </c>
      <c r="AK13" s="142">
        <f>VLOOKUP(B13,'[2]Sheet1'!$B$6:$AX$31,49,FALSE)</f>
        <v>0</v>
      </c>
      <c r="AL13" s="142">
        <f>VLOOKUP(B13,'[2]Sheet1'!$B$6:$AV$31,47,FALSE)</f>
        <v>0</v>
      </c>
      <c r="AM13" s="142">
        <v>0</v>
      </c>
      <c r="AN13" s="143">
        <f>VLOOKUP(B13,'[1]Sheet1'!$B$6:$P$31,15,FALSE)</f>
        <v>0</v>
      </c>
      <c r="AO13" s="143">
        <f>VLOOKUP(B13,'[1]Sheet1'!$B$6:$Q$31,16,FALSE)</f>
        <v>0</v>
      </c>
      <c r="AP13" s="142">
        <f>VLOOKUP(B13,'[1]Sheet1'!$B$6:$M$31,6,FALSE)</f>
        <v>0</v>
      </c>
      <c r="AQ13" s="142">
        <f>VLOOKUP(B13,'[1]Sheet1'!$B$6:$M$31,7,FALSE)</f>
        <v>0</v>
      </c>
      <c r="AR13" s="142"/>
      <c r="AS13" s="142"/>
      <c r="AT13" s="149">
        <f>VLOOKUP(B13,'[1]Sheet1'!$B$6:$C$31,2,FALSE)</f>
        <v>1</v>
      </c>
      <c r="AU13" s="149">
        <f>VLOOKUP(B13,'[1]Sheet1'!$B$6:$E$31,4,FALSE)</f>
        <v>1</v>
      </c>
      <c r="AV13" s="150"/>
      <c r="AW13" s="155">
        <v>0</v>
      </c>
      <c r="AX13" s="96"/>
      <c r="AY13" s="157"/>
      <c r="AZ13" s="158"/>
      <c r="BA13" s="161"/>
      <c r="BB13" s="159"/>
      <c r="BC13" s="160"/>
      <c r="BD13" s="159"/>
    </row>
    <row r="14" spans="1:56" ht="75.75" customHeight="1">
      <c r="A14" s="113">
        <f t="shared" si="0"/>
        <v>9</v>
      </c>
      <c r="B14" s="114" t="s">
        <v>65</v>
      </c>
      <c r="C14" s="115">
        <f>VLOOKUP(B14,'[4]Sheet1'!$B$5:$E$30,4,FALSE)</f>
        <v>22.78125</v>
      </c>
      <c r="D14" s="115">
        <f>VLOOKUP(B14,'[4]Sheet1'!$B$5:$K$30,10,FALSE)</f>
        <v>10</v>
      </c>
      <c r="E14" s="115">
        <f>VLOOKUP(B14,'[2]Sheet1'!$B$6:$BE$31,56,FALSE)</f>
        <v>18.459</v>
      </c>
      <c r="F14" s="115">
        <f>VLOOKUP(B14,'[5]Sheet1'!$B$6:$AB$31,27,FALSE)</f>
        <v>15</v>
      </c>
      <c r="G14" s="115">
        <f>VLOOKUP(B14,'[1]Sheet1'!$B$6:$AA$31,26,FALSE)</f>
        <v>15</v>
      </c>
      <c r="H14" s="116">
        <f>VLOOKUP(B14,'[3]Sheet1'!$B$6:$AS$31,44,FALSE)</f>
        <v>9.5</v>
      </c>
      <c r="I14" s="125">
        <f t="shared" si="1"/>
        <v>90.74025</v>
      </c>
      <c r="J14" s="116">
        <f>VLOOKUP(B14,'[2]Sheet1'!$B$6:$U$31,20,FALSE)</f>
        <v>40</v>
      </c>
      <c r="K14" s="126">
        <f>VLOOKUP(B14,'[3]Sheet1'!$B$6:$D$31,3,FALSE)</f>
        <v>3</v>
      </c>
      <c r="L14" s="127">
        <f>VLOOKUP(B14,'[2]Sheet1'!$B$6:$W$31,22,FALSE)</f>
        <v>1.041</v>
      </c>
      <c r="M14" s="128">
        <f>VLOOKUP(B14,'[3]Sheet1'!$B$6:$Y$31,24,FALSE)</f>
        <v>0</v>
      </c>
      <c r="N14" s="128">
        <f>VLOOKUP(B14,'[3]Sheet1'!$B$6:$AB$31,27,FALSE)</f>
        <v>0</v>
      </c>
      <c r="O14" s="126">
        <f>VLOOKUP(B14,'[3]Sheet1'!$B$6:$AD$31,29,FALSE)</f>
      </c>
      <c r="P14" s="126">
        <f>VLOOKUP(B14,'[3]Sheet1'!$B$6:$AG$31,32,FALSE)</f>
        <v>0</v>
      </c>
      <c r="Q14" s="126">
        <f>VLOOKUP(B14,'[3]Sheet1'!$B$6:$AH$31,33,FALSE)</f>
        <v>0</v>
      </c>
      <c r="R14" s="136">
        <f>VLOOKUP(B14,'[3]Sheet1'!$B$6:$I$31,8,FALSE)</f>
        <v>35</v>
      </c>
      <c r="S14" s="126">
        <f>VLOOKUP(B14,'[3]Sheet1'!$B$6:$J$31,9,FALSE)</f>
        <v>2</v>
      </c>
      <c r="T14" s="126">
        <f>VLOOKUP(B14,'[3]Sheet1'!$B$6:$R$31,17,FALSE)</f>
        <v>0</v>
      </c>
      <c r="U14" s="126">
        <f>VLOOKUP(B14,'[3]Sheet1'!$B$6:$U$31,20,FALSE)</f>
        <v>0</v>
      </c>
      <c r="V14" s="136">
        <f>VLOOKUP(B14,'[3]Sheet1'!$B$6:$AI$31,34,FALSE)</f>
        <v>0</v>
      </c>
      <c r="W14" s="126">
        <f>VLOOKUP(B14,'[3]Sheet1'!$B$6:$AJ$31,35,FALSE)</f>
        <v>0</v>
      </c>
      <c r="X14" s="126">
        <f>VLOOKUP(B14,'[3]Sheet1'!$B$6:$AM$31,38,FALSE)</f>
        <v>0</v>
      </c>
      <c r="Y14" s="126">
        <f>VLOOKUP(B14,'[3]Sheet1'!$B$6:$AK$31,36,FALSE)</f>
        <v>0</v>
      </c>
      <c r="Z14" s="126">
        <f>VLOOKUP(B14,'[3]Sheet1'!$B$6:$V$31,21,FALSE)</f>
        <v>0</v>
      </c>
      <c r="AA14" s="126">
        <f>VLOOKUP(B14,'[3]Sheet1'!$B$6:$W$31,22,FALSE)</f>
        <v>0</v>
      </c>
      <c r="AB14" s="126">
        <f>VLOOKUP(B14,'[3]Sheet1'!$B$6:$AR$31,43,FALSE)</f>
        <v>1.5</v>
      </c>
      <c r="AC14" s="126">
        <f>VLOOKUP(B14,'[3]Sheet1'!$B$6:$AN$31,39,FALSE)</f>
        <v>3</v>
      </c>
      <c r="AD14" s="126">
        <f>VLOOKUP(B14,'[3]Sheet1'!$B$6:$AO$31,40,FALSE)</f>
        <v>0</v>
      </c>
      <c r="AE14" s="126">
        <f>VLOOKUP(B14,'[3]Sheet1'!$B$6:$AQ$31,42,FALSE)</f>
        <v>0</v>
      </c>
      <c r="AF14" s="126"/>
      <c r="AG14" s="126"/>
      <c r="AH14" s="142">
        <f>VLOOKUP(B14,'[2]Sheet1'!$B$6:$BA$31,52,FALSE)</f>
        <v>0</v>
      </c>
      <c r="AI14" s="142">
        <f>VLOOKUP(B14,'[2]Sheet1'!$B$6:$BB$31,53,FALSE)</f>
        <v>0</v>
      </c>
      <c r="AJ14" s="142">
        <f>VLOOKUP(B14,'[2]Sheet1'!$B$6:$AW$31,48,FALSE)</f>
        <v>0</v>
      </c>
      <c r="AK14" s="142">
        <f>VLOOKUP(B14,'[2]Sheet1'!$B$6:$AX$31,49,FALSE)</f>
        <v>0</v>
      </c>
      <c r="AL14" s="142">
        <f>VLOOKUP(B14,'[2]Sheet1'!$B$6:$AV$31,47,FALSE)</f>
        <v>0.5</v>
      </c>
      <c r="AM14" s="142">
        <v>0</v>
      </c>
      <c r="AN14" s="143">
        <f>VLOOKUP(B14,'[1]Sheet1'!$B$6:$P$31,15,FALSE)</f>
        <v>0</v>
      </c>
      <c r="AO14" s="143">
        <f>VLOOKUP(B14,'[1]Sheet1'!$B$6:$Q$31,16,FALSE)</f>
        <v>0</v>
      </c>
      <c r="AP14" s="142">
        <f>VLOOKUP(B14,'[1]Sheet1'!$B$6:$M$31,6,FALSE)</f>
        <v>0</v>
      </c>
      <c r="AQ14" s="142">
        <f>VLOOKUP(B14,'[1]Sheet1'!$B$6:$M$31,7,FALSE)</f>
        <v>0</v>
      </c>
      <c r="AR14" s="142"/>
      <c r="AS14" s="142"/>
      <c r="AT14" s="149">
        <f>VLOOKUP(B14,'[1]Sheet1'!$B$6:$C$31,2,FALSE)</f>
        <v>1</v>
      </c>
      <c r="AU14" s="149">
        <f>VLOOKUP(B14,'[1]Sheet1'!$B$6:$E$31,4,FALSE)</f>
        <v>0.987654320987654</v>
      </c>
      <c r="AV14" s="150"/>
      <c r="AW14" s="155">
        <v>0</v>
      </c>
      <c r="AX14" s="96"/>
      <c r="AY14" s="157"/>
      <c r="AZ14" s="158"/>
      <c r="BA14" s="104"/>
      <c r="BB14" s="159"/>
      <c r="BC14" s="160"/>
      <c r="BD14" s="159"/>
    </row>
    <row r="15" spans="1:56" ht="75.75" customHeight="1">
      <c r="A15" s="113">
        <f t="shared" si="0"/>
        <v>10</v>
      </c>
      <c r="B15" s="114" t="s">
        <v>66</v>
      </c>
      <c r="C15" s="115">
        <f>VLOOKUP(B15,'[4]Sheet1'!$B$5:$E$30,4,FALSE)</f>
        <v>23.5125</v>
      </c>
      <c r="D15" s="115">
        <f>VLOOKUP(B15,'[4]Sheet1'!$B$5:$K$30,10,FALSE)</f>
        <v>10</v>
      </c>
      <c r="E15" s="115">
        <f>VLOOKUP(B15,'[2]Sheet1'!$B$6:$BE$31,56,FALSE)</f>
        <v>18.75</v>
      </c>
      <c r="F15" s="115">
        <f>VLOOKUP(B15,'[5]Sheet1'!$B$6:$AB$31,27,FALSE)</f>
        <v>15</v>
      </c>
      <c r="G15" s="115">
        <f>VLOOKUP(B15,'[1]Sheet1'!$B$6:$AA$31,26,FALSE)</f>
        <v>15</v>
      </c>
      <c r="H15" s="116">
        <f>VLOOKUP(B15,'[3]Sheet1'!$B$6:$AS$31,44,FALSE)</f>
        <v>8.4</v>
      </c>
      <c r="I15" s="125">
        <f t="shared" si="1"/>
        <v>90.66250000000001</v>
      </c>
      <c r="J15" s="116">
        <f>VLOOKUP(B15,'[2]Sheet1'!$B$6:$U$31,20,FALSE)</f>
        <v>32</v>
      </c>
      <c r="K15" s="126">
        <f>VLOOKUP(B15,'[3]Sheet1'!$B$6:$D$31,3,FALSE)</f>
        <v>1.4</v>
      </c>
      <c r="L15" s="127">
        <f>VLOOKUP(B15,'[2]Sheet1'!$B$6:$W$31,22,FALSE)</f>
        <v>0.25</v>
      </c>
      <c r="M15" s="128">
        <f>VLOOKUP(B15,'[3]Sheet1'!$B$6:$Y$31,24,FALSE)</f>
        <v>0</v>
      </c>
      <c r="N15" s="128">
        <f>VLOOKUP(B15,'[3]Sheet1'!$B$6:$AB$31,27,FALSE)</f>
        <v>0</v>
      </c>
      <c r="O15" s="126">
        <f>VLOOKUP(B15,'[3]Sheet1'!$B$6:$AD$31,29,FALSE)</f>
      </c>
      <c r="P15" s="126">
        <f>VLOOKUP(B15,'[3]Sheet1'!$B$6:$AG$31,32,FALSE)</f>
        <v>0</v>
      </c>
      <c r="Q15" s="126">
        <f>VLOOKUP(B15,'[3]Sheet1'!$B$6:$AH$31,33,FALSE)</f>
        <v>0</v>
      </c>
      <c r="R15" s="136">
        <f>VLOOKUP(B15,'[3]Sheet1'!$B$6:$I$31,8,FALSE)</f>
        <v>2</v>
      </c>
      <c r="S15" s="126">
        <f>VLOOKUP(B15,'[3]Sheet1'!$B$6:$J$31,9,FALSE)</f>
        <v>1</v>
      </c>
      <c r="T15" s="126">
        <f>VLOOKUP(B15,'[3]Sheet1'!$B$6:$R$31,17,FALSE)</f>
        <v>0</v>
      </c>
      <c r="U15" s="126">
        <f>VLOOKUP(B15,'[3]Sheet1'!$B$6:$U$31,20,FALSE)</f>
        <v>0</v>
      </c>
      <c r="V15" s="136">
        <f>VLOOKUP(B15,'[3]Sheet1'!$B$6:$AI$31,34,FALSE)</f>
        <v>0</v>
      </c>
      <c r="W15" s="126">
        <f>VLOOKUP(B15,'[3]Sheet1'!$B$6:$AJ$31,35,FALSE)</f>
        <v>0</v>
      </c>
      <c r="X15" s="126">
        <f>VLOOKUP(B15,'[3]Sheet1'!$B$6:$AM$31,38,FALSE)</f>
        <v>0</v>
      </c>
      <c r="Y15" s="126">
        <f>VLOOKUP(B15,'[3]Sheet1'!$B$6:$AK$31,36,FALSE)</f>
        <v>0</v>
      </c>
      <c r="Z15" s="126">
        <f>VLOOKUP(B15,'[3]Sheet1'!$B$6:$V$31,21,FALSE)</f>
        <v>0</v>
      </c>
      <c r="AA15" s="126">
        <f>VLOOKUP(B15,'[3]Sheet1'!$B$6:$W$31,22,FALSE)</f>
        <v>0</v>
      </c>
      <c r="AB15" s="126">
        <f>VLOOKUP(B15,'[3]Sheet1'!$B$6:$AR$31,43,FALSE)</f>
        <v>1</v>
      </c>
      <c r="AC15" s="126">
        <f>VLOOKUP(B15,'[3]Sheet1'!$B$6:$AN$31,39,FALSE)</f>
        <v>3</v>
      </c>
      <c r="AD15" s="126">
        <f>VLOOKUP(B15,'[3]Sheet1'!$B$6:$AO$31,40,FALSE)</f>
        <v>0</v>
      </c>
      <c r="AE15" s="126">
        <f>VLOOKUP(B15,'[3]Sheet1'!$B$6:$AQ$31,42,FALSE)-2</f>
        <v>0</v>
      </c>
      <c r="AF15" s="126">
        <v>2</v>
      </c>
      <c r="AG15" s="126"/>
      <c r="AH15" s="142">
        <f>VLOOKUP(B15,'[2]Sheet1'!$B$6:$BA$31,52,FALSE)</f>
        <v>0</v>
      </c>
      <c r="AI15" s="142">
        <f>VLOOKUP(B15,'[2]Sheet1'!$B$6:$BB$31,53,FALSE)</f>
        <v>0</v>
      </c>
      <c r="AJ15" s="142">
        <f>VLOOKUP(B15,'[2]Sheet1'!$B$6:$AW$31,48,FALSE)</f>
        <v>0</v>
      </c>
      <c r="AK15" s="142">
        <f>VLOOKUP(B15,'[2]Sheet1'!$B$6:$AX$31,49,FALSE)</f>
        <v>0</v>
      </c>
      <c r="AL15" s="142">
        <f>VLOOKUP(B15,'[2]Sheet1'!$B$6:$AV$31,47,FALSE)</f>
        <v>1</v>
      </c>
      <c r="AM15" s="142">
        <v>0</v>
      </c>
      <c r="AN15" s="143">
        <f>VLOOKUP(B15,'[1]Sheet1'!$B$6:$P$31,15,FALSE)</f>
        <v>0</v>
      </c>
      <c r="AO15" s="143">
        <f>VLOOKUP(B15,'[1]Sheet1'!$B$6:$Q$31,16,FALSE)</f>
        <v>0</v>
      </c>
      <c r="AP15" s="142">
        <f>VLOOKUP(B15,'[1]Sheet1'!$B$6:$M$31,6,FALSE)</f>
        <v>0</v>
      </c>
      <c r="AQ15" s="142">
        <f>VLOOKUP(B15,'[1]Sheet1'!$B$6:$M$31,7,FALSE)</f>
        <v>0</v>
      </c>
      <c r="AR15" s="142"/>
      <c r="AS15" s="142"/>
      <c r="AT15" s="149">
        <f>VLOOKUP(B15,'[1]Sheet1'!$B$6:$C$31,2,FALSE)</f>
        <v>1</v>
      </c>
      <c r="AU15" s="149">
        <f>VLOOKUP(B15,'[1]Sheet1'!$B$6:$E$31,4,FALSE)</f>
        <v>1</v>
      </c>
      <c r="AV15" s="150"/>
      <c r="AW15" s="155">
        <v>0</v>
      </c>
      <c r="AX15" s="96"/>
      <c r="AY15" s="157"/>
      <c r="AZ15" s="158"/>
      <c r="BA15" s="105"/>
      <c r="BB15" s="159"/>
      <c r="BC15" s="160"/>
      <c r="BD15" s="159"/>
    </row>
    <row r="16" spans="1:56" ht="75.75" customHeight="1">
      <c r="A16" s="113">
        <f t="shared" si="0"/>
        <v>11</v>
      </c>
      <c r="B16" s="114" t="s">
        <v>67</v>
      </c>
      <c r="C16" s="115">
        <f>VLOOKUP(B16,'[4]Sheet1'!$B$5:$E$30,4,FALSE)</f>
        <v>22.7972222222222</v>
      </c>
      <c r="D16" s="115">
        <f>VLOOKUP(B16,'[4]Sheet1'!$B$5:$K$30,10,FALSE)</f>
        <v>10</v>
      </c>
      <c r="E16" s="115">
        <f>VLOOKUP(B16,'[2]Sheet1'!$B$6:$BE$31,56,FALSE)</f>
        <v>16.335</v>
      </c>
      <c r="F16" s="115">
        <f>VLOOKUP(B16,'[5]Sheet1'!$B$6:$AB$31,27,FALSE)</f>
        <v>15</v>
      </c>
      <c r="G16" s="115">
        <f>VLOOKUP(B16,'[1]Sheet1'!$B$6:$AA$31,26,FALSE)</f>
        <v>15</v>
      </c>
      <c r="H16" s="116">
        <f>VLOOKUP(B16,'[3]Sheet1'!$B$6:$AS$31,44,FALSE)</f>
        <v>10.6</v>
      </c>
      <c r="I16" s="125">
        <f t="shared" si="1"/>
        <v>89.73222222222219</v>
      </c>
      <c r="J16" s="116">
        <f>VLOOKUP(B16,'[2]Sheet1'!$B$6:$U$31,20,FALSE)</f>
        <v>21</v>
      </c>
      <c r="K16" s="126">
        <f>VLOOKUP(B16,'[3]Sheet1'!$B$6:$D$31,3,FALSE)</f>
        <v>1.6</v>
      </c>
      <c r="L16" s="127">
        <f>VLOOKUP(B16,'[2]Sheet1'!$B$6:$W$31,22,FALSE)</f>
        <v>3.165</v>
      </c>
      <c r="M16" s="128">
        <f>VLOOKUP(B16,'[3]Sheet1'!$B$6:$Y$31,24,FALSE)</f>
        <v>409.888888888889</v>
      </c>
      <c r="N16" s="128">
        <f>VLOOKUP(B16,'[3]Sheet1'!$B$6:$AB$31,27,FALSE)</f>
        <v>8.88888888888889</v>
      </c>
      <c r="O16" s="126">
        <f>VLOOKUP(B16,'[3]Sheet1'!$B$6:$AD$31,29,FALSE)</f>
        <v>1</v>
      </c>
      <c r="P16" s="126">
        <f>VLOOKUP(B16,'[3]Sheet1'!$B$6:$AG$31,32,FALSE)</f>
        <v>0</v>
      </c>
      <c r="Q16" s="126">
        <f>VLOOKUP(B16,'[3]Sheet1'!$B$6:$AH$31,33,FALSE)</f>
        <v>0</v>
      </c>
      <c r="R16" s="136">
        <f>VLOOKUP(B16,'[3]Sheet1'!$B$6:$I$31,8,FALSE)</f>
        <v>0</v>
      </c>
      <c r="S16" s="126">
        <f>VLOOKUP(B16,'[3]Sheet1'!$B$6:$J$31,9,FALSE)</f>
        <v>0</v>
      </c>
      <c r="T16" s="126">
        <f>VLOOKUP(B16,'[3]Sheet1'!$B$6:$R$31,17,FALSE)</f>
        <v>0</v>
      </c>
      <c r="U16" s="126">
        <f>VLOOKUP(B16,'[3]Sheet1'!$B$6:$U$31,20,FALSE)</f>
        <v>0</v>
      </c>
      <c r="V16" s="136">
        <f>VLOOKUP(B16,'[3]Sheet1'!$B$6:$AI$31,34,FALSE)</f>
        <v>0</v>
      </c>
      <c r="W16" s="126">
        <f>VLOOKUP(B16,'[3]Sheet1'!$B$6:$AJ$31,35,FALSE)</f>
        <v>0</v>
      </c>
      <c r="X16" s="126">
        <f>VLOOKUP(B16,'[3]Sheet1'!$B$6:$AM$31,38,FALSE)</f>
        <v>2</v>
      </c>
      <c r="Y16" s="126">
        <f>VLOOKUP(B16,'[3]Sheet1'!$B$6:$AK$31,36,FALSE)</f>
        <v>0</v>
      </c>
      <c r="Z16" s="126">
        <f>VLOOKUP(B16,'[3]Sheet1'!$B$6:$V$31,21,FALSE)</f>
        <v>0</v>
      </c>
      <c r="AA16" s="126">
        <f>VLOOKUP(B16,'[3]Sheet1'!$B$6:$W$31,22,FALSE)</f>
        <v>0</v>
      </c>
      <c r="AB16" s="126">
        <f>VLOOKUP(B16,'[3]Sheet1'!$B$6:$AR$31,43,FALSE)</f>
        <v>1</v>
      </c>
      <c r="AC16" s="126">
        <f>VLOOKUP(B16,'[3]Sheet1'!$B$6:$AN$31,39,FALSE)</f>
        <v>3</v>
      </c>
      <c r="AD16" s="126">
        <f>VLOOKUP(B16,'[3]Sheet1'!$B$6:$AO$31,40,FALSE)</f>
        <v>0</v>
      </c>
      <c r="AE16" s="126">
        <f>VLOOKUP(B16,'[3]Sheet1'!$B$6:$AQ$31,42,FALSE)-2</f>
        <v>0</v>
      </c>
      <c r="AF16" s="126">
        <v>2</v>
      </c>
      <c r="AG16" s="126"/>
      <c r="AH16" s="142">
        <f>VLOOKUP(B16,'[2]Sheet1'!$B$6:$BA$31,52,FALSE)</f>
        <v>0</v>
      </c>
      <c r="AI16" s="142">
        <f>VLOOKUP(B16,'[2]Sheet1'!$B$6:$BB$31,53,FALSE)</f>
        <v>0</v>
      </c>
      <c r="AJ16" s="142">
        <f>VLOOKUP(B16,'[2]Sheet1'!$B$6:$AW$31,48,FALSE)</f>
        <v>0</v>
      </c>
      <c r="AK16" s="142">
        <f>VLOOKUP(B16,'[2]Sheet1'!$B$6:$AX$31,49,FALSE)</f>
        <v>0</v>
      </c>
      <c r="AL16" s="142">
        <f>VLOOKUP(B16,'[2]Sheet1'!$B$6:$AV$31,47,FALSE)</f>
        <v>0.5</v>
      </c>
      <c r="AM16" s="142">
        <v>0</v>
      </c>
      <c r="AN16" s="143">
        <f>VLOOKUP(B16,'[1]Sheet1'!$B$6:$P$31,15,FALSE)</f>
        <v>0</v>
      </c>
      <c r="AO16" s="143">
        <f>VLOOKUP(B16,'[1]Sheet1'!$B$6:$Q$31,16,FALSE)</f>
        <v>0</v>
      </c>
      <c r="AP16" s="142">
        <f>VLOOKUP(B16,'[1]Sheet1'!$B$6:$M$31,6,FALSE)</f>
        <v>0</v>
      </c>
      <c r="AQ16" s="142">
        <f>VLOOKUP(B16,'[1]Sheet1'!$B$6:$M$31,7,FALSE)</f>
        <v>0</v>
      </c>
      <c r="AR16" s="142"/>
      <c r="AS16" s="142"/>
      <c r="AT16" s="149">
        <f>VLOOKUP(B16,'[1]Sheet1'!$B$6:$C$31,2,FALSE)</f>
        <v>1</v>
      </c>
      <c r="AU16" s="149">
        <f>VLOOKUP(B16,'[1]Sheet1'!$B$6:$E$31,4,FALSE)</f>
        <v>1</v>
      </c>
      <c r="AV16" s="150"/>
      <c r="AW16" s="155">
        <v>0</v>
      </c>
      <c r="AX16" s="96"/>
      <c r="AY16" s="169"/>
      <c r="AZ16" s="158"/>
      <c r="BA16" s="161"/>
      <c r="BB16" s="159"/>
      <c r="BC16" s="160"/>
      <c r="BD16" s="160"/>
    </row>
    <row r="17" spans="1:56" ht="75.75" customHeight="1">
      <c r="A17" s="113">
        <f t="shared" si="0"/>
        <v>12</v>
      </c>
      <c r="B17" s="115" t="s">
        <v>68</v>
      </c>
      <c r="C17" s="115">
        <f>VLOOKUP(B17,'[4]Sheet1'!$B$5:$E$30,4,FALSE)</f>
        <v>22.3125</v>
      </c>
      <c r="D17" s="115">
        <f>VLOOKUP(B17,'[4]Sheet1'!$B$5:$K$30,10,FALSE)</f>
        <v>10</v>
      </c>
      <c r="E17" s="115">
        <f>VLOOKUP(B17,'[2]Sheet1'!$B$6:$BE$31,56,FALSE)</f>
        <v>20</v>
      </c>
      <c r="F17" s="115">
        <f>VLOOKUP(B17,'[5]Sheet1'!$B$6:$AB$31,27,FALSE)</f>
        <v>15</v>
      </c>
      <c r="G17" s="115">
        <f>VLOOKUP(B17,'[1]Sheet1'!$B$6:$AA$31,26,FALSE)</f>
        <v>15</v>
      </c>
      <c r="H17" s="116">
        <f>VLOOKUP(B17,'[3]Sheet1'!$B$6:$AS$31,44,FALSE)</f>
        <v>6.9</v>
      </c>
      <c r="I17" s="125">
        <f t="shared" si="1"/>
        <v>89.2125</v>
      </c>
      <c r="J17" s="116">
        <f>VLOOKUP(B17,'[2]Sheet1'!$B$6:$U$31,20,FALSE)</f>
        <v>20</v>
      </c>
      <c r="K17" s="126">
        <f>VLOOKUP(B17,'[3]Sheet1'!$B$6:$D$31,3,FALSE)</f>
        <v>1.9</v>
      </c>
      <c r="L17" s="127">
        <f>VLOOKUP(B17,'[2]Sheet1'!$B$6:$W$31,22,FALSE)</f>
        <v>0</v>
      </c>
      <c r="M17" s="128">
        <f>VLOOKUP(B17,'[3]Sheet1'!$B$6:$Y$31,24,FALSE)</f>
        <v>0</v>
      </c>
      <c r="N17" s="128">
        <f>VLOOKUP(B17,'[3]Sheet1'!$B$6:$AB$31,27,FALSE)</f>
        <v>0</v>
      </c>
      <c r="O17" s="126">
        <f>VLOOKUP(B17,'[3]Sheet1'!$B$6:$AD$31,29,FALSE)</f>
      </c>
      <c r="P17" s="126">
        <f>VLOOKUP(B17,'[3]Sheet1'!$B$6:$AG$31,32,FALSE)</f>
        <v>0</v>
      </c>
      <c r="Q17" s="126">
        <f>VLOOKUP(B17,'[3]Sheet1'!$B$6:$AH$31,33,FALSE)</f>
        <v>0</v>
      </c>
      <c r="R17" s="136">
        <f>VLOOKUP(B17,'[3]Sheet1'!$B$6:$I$31,8,FALSE)</f>
        <v>5</v>
      </c>
      <c r="S17" s="126">
        <f>VLOOKUP(B17,'[3]Sheet1'!$B$6:$J$31,9,FALSE)</f>
        <v>1.5</v>
      </c>
      <c r="T17" s="126">
        <f>VLOOKUP(B17,'[3]Sheet1'!$B$6:$R$31,17,FALSE)</f>
        <v>0</v>
      </c>
      <c r="U17" s="126">
        <f>VLOOKUP(B17,'[3]Sheet1'!$B$6:$U$31,20,FALSE)</f>
        <v>0</v>
      </c>
      <c r="V17" s="136">
        <f>VLOOKUP(B17,'[3]Sheet1'!$B$6:$AI$31,34,FALSE)</f>
        <v>0</v>
      </c>
      <c r="W17" s="126">
        <f>VLOOKUP(B17,'[3]Sheet1'!$B$6:$AJ$31,35,FALSE)</f>
        <v>0</v>
      </c>
      <c r="X17" s="126">
        <f>VLOOKUP(B17,'[3]Sheet1'!$B$6:$AM$31,38,FALSE)</f>
        <v>0</v>
      </c>
      <c r="Y17" s="126">
        <f>VLOOKUP(B17,'[3]Sheet1'!$B$6:$AK$31,36,FALSE)</f>
        <v>0</v>
      </c>
      <c r="Z17" s="126">
        <f>VLOOKUP(B17,'[3]Sheet1'!$B$6:$V$31,21,FALSE)</f>
        <v>0</v>
      </c>
      <c r="AA17" s="126">
        <f>VLOOKUP(B17,'[3]Sheet1'!$B$6:$W$31,22,FALSE)</f>
        <v>0</v>
      </c>
      <c r="AB17" s="126">
        <f>VLOOKUP(B17,'[3]Sheet1'!$B$6:$AR$31,43,FALSE)</f>
        <v>0.5</v>
      </c>
      <c r="AC17" s="126">
        <f>VLOOKUP(B17,'[3]Sheet1'!$B$6:$AN$31,39,FALSE)</f>
        <v>3</v>
      </c>
      <c r="AD17" s="126">
        <f>VLOOKUP(B17,'[3]Sheet1'!$B$6:$AO$31,40,FALSE)</f>
        <v>0</v>
      </c>
      <c r="AE17" s="126">
        <f>VLOOKUP(B17,'[3]Sheet1'!$B$6:$AQ$31,42,FALSE)</f>
        <v>0</v>
      </c>
      <c r="AF17" s="126"/>
      <c r="AG17" s="126"/>
      <c r="AH17" s="142">
        <f>VLOOKUP(B17,'[2]Sheet1'!$B$6:$BA$31,52,FALSE)</f>
        <v>0</v>
      </c>
      <c r="AI17" s="142">
        <f>VLOOKUP(B17,'[2]Sheet1'!$B$6:$BB$31,53,FALSE)</f>
        <v>0</v>
      </c>
      <c r="AJ17" s="142">
        <f>VLOOKUP(B17,'[2]Sheet1'!$B$6:$AW$31,48,FALSE)</f>
        <v>0</v>
      </c>
      <c r="AK17" s="142">
        <f>VLOOKUP(B17,'[2]Sheet1'!$B$6:$AX$31,49,FALSE)</f>
        <v>0</v>
      </c>
      <c r="AL17" s="142">
        <f>VLOOKUP(B17,'[2]Sheet1'!$B$6:$AV$31,47,FALSE)</f>
        <v>0</v>
      </c>
      <c r="AM17" s="142">
        <v>0</v>
      </c>
      <c r="AN17" s="143">
        <f>VLOOKUP(B17,'[1]Sheet1'!$B$6:$P$31,15,FALSE)</f>
        <v>0</v>
      </c>
      <c r="AO17" s="143">
        <f>VLOOKUP(B17,'[1]Sheet1'!$B$6:$Q$31,16,FALSE)</f>
        <v>0</v>
      </c>
      <c r="AP17" s="142">
        <f>VLOOKUP(B17,'[1]Sheet1'!$B$6:$M$31,6,FALSE)</f>
        <v>0</v>
      </c>
      <c r="AQ17" s="142">
        <f>VLOOKUP(B17,'[1]Sheet1'!$B$6:$M$31,7,FALSE)</f>
        <v>0</v>
      </c>
      <c r="AR17" s="142"/>
      <c r="AS17" s="142"/>
      <c r="AT17" s="149">
        <f>VLOOKUP(B17,'[1]Sheet1'!$B$6:$C$31,2,FALSE)</f>
        <v>1</v>
      </c>
      <c r="AU17" s="149">
        <f>VLOOKUP(B17,'[1]Sheet1'!$B$6:$E$31,4,FALSE)</f>
        <v>1</v>
      </c>
      <c r="AV17" s="150"/>
      <c r="AW17" s="155">
        <v>0</v>
      </c>
      <c r="AX17" s="96"/>
      <c r="AY17" s="157"/>
      <c r="AZ17" s="158"/>
      <c r="BA17" s="161"/>
      <c r="BB17" s="159"/>
      <c r="BC17" s="160"/>
      <c r="BD17" s="159"/>
    </row>
    <row r="18" spans="1:56" ht="75.75" customHeight="1">
      <c r="A18" s="113">
        <f t="shared" si="0"/>
        <v>13</v>
      </c>
      <c r="B18" s="114" t="s">
        <v>69</v>
      </c>
      <c r="C18" s="115">
        <f>VLOOKUP(B18,'[4]Sheet1'!$B$5:$E$30,4,FALSE)</f>
        <v>22.4875</v>
      </c>
      <c r="D18" s="115">
        <f>VLOOKUP(B18,'[4]Sheet1'!$B$5:$K$30,10,FALSE)</f>
        <v>10</v>
      </c>
      <c r="E18" s="115">
        <f>VLOOKUP(B18,'[2]Sheet1'!$B$6:$BE$31,56,FALSE)</f>
        <v>19</v>
      </c>
      <c r="F18" s="115">
        <f>VLOOKUP(B18,'[5]Sheet1'!$B$6:$AB$31,27,FALSE)</f>
        <v>13.5</v>
      </c>
      <c r="G18" s="115">
        <f>VLOOKUP(B18,'[1]Sheet1'!$B$6:$AA$31,26,FALSE)</f>
        <v>14</v>
      </c>
      <c r="H18" s="116">
        <f>VLOOKUP(B18,'[3]Sheet1'!$B$6:$AS$31,44,FALSE)</f>
        <v>9.5</v>
      </c>
      <c r="I18" s="125">
        <f t="shared" si="1"/>
        <v>88.4875</v>
      </c>
      <c r="J18" s="116">
        <f>VLOOKUP(B18,'[2]Sheet1'!$B$6:$U$31,20,FALSE)</f>
        <v>35</v>
      </c>
      <c r="K18" s="126">
        <f>VLOOKUP(B18,'[3]Sheet1'!$B$6:$D$31,3,FALSE)</f>
        <v>1</v>
      </c>
      <c r="L18" s="127">
        <f>VLOOKUP(B18,'[2]Sheet1'!$B$6:$W$31,22,FALSE)</f>
        <v>0</v>
      </c>
      <c r="M18" s="128">
        <f>VLOOKUP(B18,'[3]Sheet1'!$B$6:$Y$31,24,FALSE)</f>
        <v>353.5</v>
      </c>
      <c r="N18" s="128">
        <f>VLOOKUP(B18,'[3]Sheet1'!$B$6:$AB$31,27,FALSE)</f>
        <v>12</v>
      </c>
      <c r="O18" s="126">
        <f>VLOOKUP(B18,'[3]Sheet1'!$B$6:$AD$31,29,FALSE)</f>
        <v>1</v>
      </c>
      <c r="P18" s="126">
        <f>VLOOKUP(B18,'[3]Sheet1'!$B$6:$AG$31,32,FALSE)</f>
        <v>0</v>
      </c>
      <c r="Q18" s="126">
        <f>VLOOKUP(B18,'[3]Sheet1'!$B$6:$AH$31,33,FALSE)</f>
        <v>0</v>
      </c>
      <c r="R18" s="136">
        <f>VLOOKUP(B18,'[3]Sheet1'!$B$6:$I$31,8,FALSE)</f>
        <v>9</v>
      </c>
      <c r="S18" s="126">
        <f>VLOOKUP(B18,'[3]Sheet1'!$B$6:$J$31,9,FALSE)</f>
        <v>1.5</v>
      </c>
      <c r="T18" s="126">
        <f>VLOOKUP(B18,'[3]Sheet1'!$B$6:$R$31,17,FALSE)</f>
        <v>0</v>
      </c>
      <c r="U18" s="126">
        <f>VLOOKUP(B18,'[3]Sheet1'!$B$6:$U$31,20,FALSE)</f>
        <v>0</v>
      </c>
      <c r="V18" s="136">
        <f>VLOOKUP(B18,'[3]Sheet1'!$B$6:$AI$31,34,FALSE)</f>
        <v>0</v>
      </c>
      <c r="W18" s="126">
        <f>VLOOKUP(B18,'[3]Sheet1'!$B$6:$AJ$31,35,FALSE)</f>
        <v>0</v>
      </c>
      <c r="X18" s="126">
        <f>VLOOKUP(B18,'[3]Sheet1'!$B$6:$AM$31,38,FALSE)</f>
        <v>0</v>
      </c>
      <c r="Y18" s="126">
        <f>VLOOKUP(B18,'[3]Sheet1'!$B$6:$AK$31,36,FALSE)</f>
        <v>0</v>
      </c>
      <c r="Z18" s="126">
        <f>VLOOKUP(B18,'[3]Sheet1'!$B$6:$V$31,21,FALSE)</f>
        <v>0</v>
      </c>
      <c r="AA18" s="126">
        <f>VLOOKUP(B18,'[3]Sheet1'!$B$6:$W$31,22,FALSE)</f>
        <v>0</v>
      </c>
      <c r="AB18" s="126">
        <f>VLOOKUP(B18,'[3]Sheet1'!$B$6:$AR$31,43,FALSE)</f>
        <v>1</v>
      </c>
      <c r="AC18" s="126">
        <f>VLOOKUP(B18,'[3]Sheet1'!$B$6:$AN$31,39,FALSE)</f>
        <v>3</v>
      </c>
      <c r="AD18" s="126">
        <f>VLOOKUP(B18,'[3]Sheet1'!$B$6:$AO$31,40,FALSE)</f>
        <v>0</v>
      </c>
      <c r="AE18" s="126">
        <f>VLOOKUP(B18,'[3]Sheet1'!$B$6:$AQ$31,42,FALSE)-2</f>
        <v>0</v>
      </c>
      <c r="AF18" s="126">
        <v>2</v>
      </c>
      <c r="AG18" s="126"/>
      <c r="AH18" s="142">
        <f>VLOOKUP(B18,'[2]Sheet1'!$B$6:$BA$31,52,FALSE)</f>
        <v>0</v>
      </c>
      <c r="AI18" s="142">
        <f>VLOOKUP(B18,'[2]Sheet1'!$B$6:$BB$31,53,FALSE)</f>
        <v>0</v>
      </c>
      <c r="AJ18" s="142">
        <f>VLOOKUP(B18,'[2]Sheet1'!$B$6:$AW$31,48,FALSE)</f>
        <v>0</v>
      </c>
      <c r="AK18" s="142">
        <f>VLOOKUP(B18,'[2]Sheet1'!$B$6:$AX$31,49,FALSE)</f>
        <v>0</v>
      </c>
      <c r="AL18" s="142">
        <f>VLOOKUP(B18,'[2]Sheet1'!$B$6:$AV$31,47,FALSE)</f>
        <v>1</v>
      </c>
      <c r="AM18" s="142">
        <v>1</v>
      </c>
      <c r="AN18" s="143">
        <f>VLOOKUP(B18,'[1]Sheet1'!$B$6:$P$31,15,FALSE)</f>
        <v>0</v>
      </c>
      <c r="AO18" s="143">
        <f>VLOOKUP(B18,'[1]Sheet1'!$B$6:$Q$31,16,FALSE)</f>
        <v>0</v>
      </c>
      <c r="AP18" s="142">
        <f>VLOOKUP(B18,'[1]Sheet1'!$B$6:$M$31,6,FALSE)</f>
        <v>0</v>
      </c>
      <c r="AQ18" s="142">
        <f>VLOOKUP(B18,'[1]Sheet1'!$B$6:$M$31,7,FALSE)</f>
        <v>0</v>
      </c>
      <c r="AR18" s="142"/>
      <c r="AS18" s="142"/>
      <c r="AT18" s="149">
        <f>VLOOKUP(B18,'[1]Sheet1'!$B$6:$C$31,2,FALSE)</f>
        <v>1</v>
      </c>
      <c r="AU18" s="152">
        <f>VLOOKUP(B18,'[1]Sheet1'!$B$6:$E$31,4,FALSE)</f>
        <v>0.895833333333333</v>
      </c>
      <c r="AV18" s="150">
        <v>1</v>
      </c>
      <c r="AW18" s="155">
        <v>0.5</v>
      </c>
      <c r="AX18" s="96"/>
      <c r="AY18" s="170" t="s">
        <v>70</v>
      </c>
      <c r="AZ18" s="158"/>
      <c r="BA18" s="161"/>
      <c r="BB18" s="159"/>
      <c r="BC18" s="160"/>
      <c r="BD18" s="159"/>
    </row>
    <row r="19" spans="1:56" ht="75.75" customHeight="1">
      <c r="A19" s="113">
        <f t="shared" si="0"/>
        <v>14</v>
      </c>
      <c r="B19" s="114" t="s">
        <v>71</v>
      </c>
      <c r="C19" s="115">
        <f>VLOOKUP(B19,'[4]Sheet1'!$B$5:$E$30,4,FALSE)</f>
        <v>23.0214285714286</v>
      </c>
      <c r="D19" s="115">
        <f>VLOOKUP(B19,'[4]Sheet1'!$B$5:$K$30,10,FALSE)</f>
        <v>10</v>
      </c>
      <c r="E19" s="115">
        <f>VLOOKUP(B19,'[2]Sheet1'!$B$6:$BE$31,56,FALSE)</f>
        <v>17.835</v>
      </c>
      <c r="F19" s="115">
        <f>VLOOKUP(B19,'[5]Sheet1'!$B$6:$AB$31,27,FALSE)</f>
        <v>15</v>
      </c>
      <c r="G19" s="115">
        <f>VLOOKUP(B19,'[1]Sheet1'!$B$6:$AA$31,26,FALSE)</f>
        <v>15</v>
      </c>
      <c r="H19" s="116">
        <f>VLOOKUP(B19,'[3]Sheet1'!$B$6:$AS$31,44,FALSE)</f>
        <v>7.2</v>
      </c>
      <c r="I19" s="125">
        <f t="shared" si="1"/>
        <v>88.05642857142861</v>
      </c>
      <c r="J19" s="116">
        <f>VLOOKUP(B19,'[2]Sheet1'!$B$6:$U$31,20,FALSE)</f>
        <v>13</v>
      </c>
      <c r="K19" s="126">
        <f>VLOOKUP(B19,'[3]Sheet1'!$B$6:$D$31,3,FALSE)</f>
        <v>1.2</v>
      </c>
      <c r="L19" s="127">
        <f>VLOOKUP(B19,'[2]Sheet1'!$B$6:$W$31,22,FALSE)</f>
        <v>1.665</v>
      </c>
      <c r="M19" s="128">
        <f>VLOOKUP(B19,'[3]Sheet1'!$B$6:$Y$31,24,FALSE)</f>
        <v>0</v>
      </c>
      <c r="N19" s="128">
        <f>VLOOKUP(B19,'[3]Sheet1'!$B$6:$AB$31,27,FALSE)</f>
        <v>0</v>
      </c>
      <c r="O19" s="126">
        <f>VLOOKUP(B19,'[3]Sheet1'!$B$6:$AD$31,29,FALSE)</f>
      </c>
      <c r="P19" s="126">
        <f>VLOOKUP(B19,'[3]Sheet1'!$B$6:$AG$31,32,FALSE)</f>
        <v>0</v>
      </c>
      <c r="Q19" s="126">
        <f>VLOOKUP(B19,'[3]Sheet1'!$B$6:$AH$31,33,FALSE)</f>
        <v>0</v>
      </c>
      <c r="R19" s="136">
        <f>VLOOKUP(B19,'[3]Sheet1'!$B$6:$I$31,8,FALSE)</f>
        <v>0</v>
      </c>
      <c r="S19" s="126">
        <f>VLOOKUP(B19,'[3]Sheet1'!$B$6:$J$31,9,FALSE)</f>
        <v>0</v>
      </c>
      <c r="T19" s="126">
        <f>VLOOKUP(B19,'[3]Sheet1'!$B$6:$R$31,17,FALSE)</f>
        <v>0</v>
      </c>
      <c r="U19" s="126">
        <f>VLOOKUP(B19,'[3]Sheet1'!$B$6:$U$31,20,FALSE)</f>
        <v>0</v>
      </c>
      <c r="V19" s="136">
        <f>VLOOKUP(B19,'[3]Sheet1'!$B$6:$AI$31,34,FALSE)</f>
        <v>0</v>
      </c>
      <c r="W19" s="126">
        <f>VLOOKUP(B19,'[3]Sheet1'!$B$6:$AJ$31,35,FALSE)</f>
        <v>0</v>
      </c>
      <c r="X19" s="126">
        <f>VLOOKUP(B19,'[3]Sheet1'!$B$6:$AM$31,38,FALSE)</f>
        <v>0</v>
      </c>
      <c r="Y19" s="126">
        <f>VLOOKUP(B19,'[3]Sheet1'!$B$6:$AK$31,36,FALSE)</f>
        <v>0</v>
      </c>
      <c r="Z19" s="126">
        <f>VLOOKUP(B19,'[3]Sheet1'!$B$6:$V$31,21,FALSE)</f>
        <v>0</v>
      </c>
      <c r="AA19" s="126">
        <f>VLOOKUP(B19,'[3]Sheet1'!$B$6:$W$31,22,FALSE)</f>
        <v>0</v>
      </c>
      <c r="AB19" s="126">
        <f>VLOOKUP(B19,'[3]Sheet1'!$B$6:$AR$31,43,FALSE)</f>
        <v>1</v>
      </c>
      <c r="AC19" s="126">
        <f>VLOOKUP(B19,'[3]Sheet1'!$B$6:$AN$31,39,FALSE)</f>
        <v>3</v>
      </c>
      <c r="AD19" s="126">
        <f>VLOOKUP(B19,'[3]Sheet1'!$B$6:$AO$31,40,FALSE)</f>
        <v>0</v>
      </c>
      <c r="AE19" s="126">
        <f>VLOOKUP(B19,'[3]Sheet1'!$B$6:$AQ$31,42,FALSE)-2</f>
        <v>0</v>
      </c>
      <c r="AF19" s="126">
        <v>2</v>
      </c>
      <c r="AG19" s="126"/>
      <c r="AH19" s="142">
        <f>VLOOKUP(B19,'[2]Sheet1'!$B$6:$BA$31,52,FALSE)</f>
        <v>0</v>
      </c>
      <c r="AI19" s="142">
        <f>VLOOKUP(B19,'[2]Sheet1'!$B$6:$BB$31,53,FALSE)</f>
        <v>0</v>
      </c>
      <c r="AJ19" s="142">
        <f>VLOOKUP(B19,'[2]Sheet1'!$B$6:$AW$31,48,FALSE)</f>
        <v>0</v>
      </c>
      <c r="AK19" s="142">
        <f>VLOOKUP(B19,'[2]Sheet1'!$B$6:$AX$31,49,FALSE)</f>
        <v>0</v>
      </c>
      <c r="AL19" s="142">
        <f>VLOOKUP(B19,'[2]Sheet1'!$B$6:$AV$31,47,FALSE)</f>
        <v>0.5</v>
      </c>
      <c r="AM19" s="142">
        <v>0</v>
      </c>
      <c r="AN19" s="143">
        <f>VLOOKUP(B19,'[1]Sheet1'!$B$6:$P$31,15,FALSE)</f>
        <v>0</v>
      </c>
      <c r="AO19" s="143">
        <f>VLOOKUP(B19,'[1]Sheet1'!$B$6:$Q$31,16,FALSE)</f>
        <v>0</v>
      </c>
      <c r="AP19" s="142">
        <f>VLOOKUP(B19,'[1]Sheet1'!$B$6:$M$31,6,FALSE)</f>
        <v>0</v>
      </c>
      <c r="AQ19" s="142">
        <f>VLOOKUP(B19,'[1]Sheet1'!$B$6:$M$31,7,FALSE)</f>
        <v>0</v>
      </c>
      <c r="AR19" s="142"/>
      <c r="AS19" s="142"/>
      <c r="AT19" s="149">
        <f>VLOOKUP(B19,'[1]Sheet1'!$B$6:$C$31,2,FALSE)</f>
        <v>1</v>
      </c>
      <c r="AU19" s="149">
        <f>VLOOKUP(B19,'[1]Sheet1'!$B$6:$E$31,4,FALSE)</f>
        <v>1</v>
      </c>
      <c r="AV19" s="150"/>
      <c r="AW19" s="155">
        <v>0</v>
      </c>
      <c r="AX19" s="96"/>
      <c r="AY19" s="165"/>
      <c r="AZ19" s="158"/>
      <c r="BA19" s="171"/>
      <c r="BB19" s="159"/>
      <c r="BC19" s="160"/>
      <c r="BD19" s="160"/>
    </row>
    <row r="20" spans="1:56" ht="75.75" customHeight="1">
      <c r="A20" s="113">
        <f t="shared" si="0"/>
        <v>15</v>
      </c>
      <c r="B20" s="114" t="s">
        <v>72</v>
      </c>
      <c r="C20" s="115">
        <f>VLOOKUP(B20,'[4]Sheet1'!$B$5:$E$30,4,FALSE)</f>
        <v>23.4375</v>
      </c>
      <c r="D20" s="115">
        <f>VLOOKUP(B20,'[4]Sheet1'!$B$5:$K$30,10,FALSE)</f>
        <v>10</v>
      </c>
      <c r="E20" s="115">
        <f>VLOOKUP(B20,'[2]Sheet1'!$B$6:$BE$31,56,FALSE)</f>
        <v>17.085</v>
      </c>
      <c r="F20" s="115">
        <f>VLOOKUP(B20,'[5]Sheet1'!$B$6:$AB$31,27,FALSE)</f>
        <v>14</v>
      </c>
      <c r="G20" s="115">
        <f>VLOOKUP(B20,'[1]Sheet1'!$B$6:$AA$31,26,FALSE)</f>
        <v>15</v>
      </c>
      <c r="H20" s="116">
        <f>VLOOKUP(B20,'[3]Sheet1'!$B$6:$AS$31,44,FALSE)</f>
        <v>7.3</v>
      </c>
      <c r="I20" s="125">
        <f t="shared" si="1"/>
        <v>86.8225</v>
      </c>
      <c r="J20" s="116">
        <f>VLOOKUP(B20,'[2]Sheet1'!$B$6:$U$31,20,FALSE)</f>
        <v>23</v>
      </c>
      <c r="K20" s="126">
        <f>VLOOKUP(B20,'[3]Sheet1'!$B$6:$D$31,3,FALSE)</f>
        <v>0.8</v>
      </c>
      <c r="L20" s="127">
        <f>VLOOKUP(B20,'[2]Sheet1'!$B$6:$W$31,22,FALSE)</f>
        <v>2.415</v>
      </c>
      <c r="M20" s="128">
        <f>VLOOKUP(B20,'[3]Sheet1'!$B$6:$Y$31,24,FALSE)</f>
        <v>131.5</v>
      </c>
      <c r="N20" s="128">
        <f>VLOOKUP(B20,'[3]Sheet1'!$B$6:$AB$31,27,FALSE)</f>
        <v>256.5</v>
      </c>
      <c r="O20" s="126">
        <f>VLOOKUP(B20,'[3]Sheet1'!$B$6:$AD$31,29,FALSE)</f>
        <v>1.5</v>
      </c>
      <c r="P20" s="126">
        <f>VLOOKUP(B20,'[3]Sheet1'!$B$6:$AG$31,32,FALSE)</f>
        <v>0</v>
      </c>
      <c r="Q20" s="126">
        <f>VLOOKUP(B20,'[3]Sheet1'!$B$6:$AH$31,33,FALSE)</f>
        <v>0</v>
      </c>
      <c r="R20" s="136">
        <f>VLOOKUP(B20,'[3]Sheet1'!$B$6:$I$31,8,FALSE)</f>
        <v>2</v>
      </c>
      <c r="S20" s="126">
        <f>VLOOKUP(B20,'[3]Sheet1'!$B$6:$J$31,9,FALSE)</f>
        <v>1</v>
      </c>
      <c r="T20" s="126">
        <f>VLOOKUP(B20,'[3]Sheet1'!$B$6:$R$31,17,FALSE)</f>
        <v>0</v>
      </c>
      <c r="U20" s="126">
        <f>VLOOKUP(B20,'[3]Sheet1'!$B$6:$U$31,20,FALSE)</f>
        <v>0</v>
      </c>
      <c r="V20" s="136">
        <f>VLOOKUP(B20,'[3]Sheet1'!$B$6:$AI$31,34,FALSE)</f>
        <v>0</v>
      </c>
      <c r="W20" s="126">
        <f>VLOOKUP(B20,'[3]Sheet1'!$B$6:$AJ$31,35,FALSE)</f>
        <v>0</v>
      </c>
      <c r="X20" s="126">
        <f>VLOOKUP(B20,'[3]Sheet1'!$B$6:$AM$31,38,FALSE)</f>
        <v>0</v>
      </c>
      <c r="Y20" s="126">
        <f>VLOOKUP(B20,'[3]Sheet1'!$B$6:$AK$31,36,FALSE)</f>
        <v>0</v>
      </c>
      <c r="Z20" s="126">
        <f>VLOOKUP(B20,'[3]Sheet1'!$B$6:$V$31,21,FALSE)</f>
        <v>0</v>
      </c>
      <c r="AA20" s="126">
        <f>VLOOKUP(B20,'[3]Sheet1'!$B$6:$W$31,22,FALSE)</f>
        <v>0</v>
      </c>
      <c r="AB20" s="126">
        <f>VLOOKUP(B20,'[3]Sheet1'!$B$6:$AR$31,43,FALSE)</f>
        <v>1</v>
      </c>
      <c r="AC20" s="126">
        <f>VLOOKUP(B20,'[3]Sheet1'!$B$6:$AN$31,39,FALSE)</f>
        <v>0</v>
      </c>
      <c r="AD20" s="126">
        <f>VLOOKUP(B20,'[3]Sheet1'!$B$6:$AO$31,40,FALSE)</f>
        <v>0</v>
      </c>
      <c r="AE20" s="126">
        <f>VLOOKUP(B20,'[3]Sheet1'!$B$6:$AQ$31,42,FALSE)-2</f>
        <v>1</v>
      </c>
      <c r="AF20" s="126">
        <v>2</v>
      </c>
      <c r="AG20" s="126"/>
      <c r="AH20" s="142">
        <f>VLOOKUP(B20,'[2]Sheet1'!$B$6:$BA$31,52,FALSE)</f>
        <v>0</v>
      </c>
      <c r="AI20" s="142">
        <f>VLOOKUP(B20,'[2]Sheet1'!$B$6:$BB$31,53,FALSE)</f>
        <v>0</v>
      </c>
      <c r="AJ20" s="142">
        <f>VLOOKUP(B20,'[2]Sheet1'!$B$6:$AW$31,48,FALSE)</f>
        <v>0</v>
      </c>
      <c r="AK20" s="142">
        <f>VLOOKUP(B20,'[2]Sheet1'!$B$6:$AX$31,49,FALSE)</f>
        <v>0</v>
      </c>
      <c r="AL20" s="142">
        <f>VLOOKUP(B20,'[2]Sheet1'!$B$6:$AV$31,47,FALSE)</f>
        <v>0.5</v>
      </c>
      <c r="AM20" s="142">
        <v>1</v>
      </c>
      <c r="AN20" s="143">
        <f>VLOOKUP(B20,'[1]Sheet1'!$B$6:$P$31,15,FALSE)</f>
        <v>0</v>
      </c>
      <c r="AO20" s="143">
        <f>VLOOKUP(B20,'[1]Sheet1'!$B$6:$Q$31,16,FALSE)</f>
        <v>0</v>
      </c>
      <c r="AP20" s="142">
        <f>VLOOKUP(B20,'[1]Sheet1'!$B$6:$M$31,6,FALSE)</f>
        <v>0</v>
      </c>
      <c r="AQ20" s="142">
        <f>VLOOKUP(B20,'[1]Sheet1'!$B$6:$M$31,7,FALSE)</f>
        <v>0</v>
      </c>
      <c r="AR20" s="142"/>
      <c r="AS20" s="142"/>
      <c r="AT20" s="149">
        <f>VLOOKUP(B20,'[1]Sheet1'!$B$6:$C$31,2,FALSE)</f>
        <v>0</v>
      </c>
      <c r="AU20" s="149">
        <f>VLOOKUP(B20,'[1]Sheet1'!$B$6:$E$31,4,FALSE)</f>
        <v>0</v>
      </c>
      <c r="AV20" s="150"/>
      <c r="AW20" s="155">
        <v>0</v>
      </c>
      <c r="AX20" s="96"/>
      <c r="AY20" s="166"/>
      <c r="AZ20" s="158"/>
      <c r="BA20" s="161"/>
      <c r="BB20" s="159"/>
      <c r="BC20" s="160"/>
      <c r="BD20" s="159"/>
    </row>
    <row r="21" spans="1:56" ht="75.75" customHeight="1">
      <c r="A21" s="113">
        <f t="shared" si="0"/>
        <v>16</v>
      </c>
      <c r="B21" s="114" t="s">
        <v>73</v>
      </c>
      <c r="C21" s="115">
        <f>VLOOKUP(B21,'[4]Sheet1'!$B$5:$E$30,4,FALSE)</f>
        <v>23.4583333333333</v>
      </c>
      <c r="D21" s="115">
        <f>VLOOKUP(B21,'[4]Sheet1'!$B$5:$K$30,10,FALSE)</f>
        <v>10</v>
      </c>
      <c r="E21" s="115">
        <f>VLOOKUP(B21,'[2]Sheet1'!$B$6:$BE$31,56,FALSE)</f>
        <v>15.085</v>
      </c>
      <c r="F21" s="115">
        <f>VLOOKUP(B21,'[5]Sheet1'!$B$6:$AB$31,27,FALSE)</f>
        <v>15</v>
      </c>
      <c r="G21" s="115">
        <f>VLOOKUP(B21,'[1]Sheet1'!$B$6:$AA$31,26,FALSE)</f>
        <v>15</v>
      </c>
      <c r="H21" s="116">
        <f>VLOOKUP(B21,'[3]Sheet1'!$B$6:$AS$31,44,FALSE)</f>
        <v>8.1</v>
      </c>
      <c r="I21" s="125">
        <f t="shared" si="1"/>
        <v>86.64333333333329</v>
      </c>
      <c r="J21" s="116">
        <f>VLOOKUP(B21,'[2]Sheet1'!$B$6:$U$31,20,FALSE)</f>
        <v>3</v>
      </c>
      <c r="K21" s="126">
        <f>VLOOKUP(B21,'[3]Sheet1'!$B$6:$D$31,3,FALSE)</f>
        <v>0</v>
      </c>
      <c r="L21" s="127">
        <f>VLOOKUP(B21,'[2]Sheet1'!$B$6:$W$31,22,FALSE)</f>
        <v>4.415</v>
      </c>
      <c r="M21" s="128">
        <f>VLOOKUP(B21,'[3]Sheet1'!$B$6:$Y$31,24,FALSE)</f>
        <v>0</v>
      </c>
      <c r="N21" s="128">
        <f>VLOOKUP(B21,'[3]Sheet1'!$B$6:$AB$31,27,FALSE)</f>
        <v>0</v>
      </c>
      <c r="O21" s="126">
        <f>VLOOKUP(B21,'[3]Sheet1'!$B$6:$AD$31,29,FALSE)</f>
      </c>
      <c r="P21" s="126">
        <f>VLOOKUP(B21,'[3]Sheet1'!$B$6:$AG$31,32,FALSE)</f>
        <v>0</v>
      </c>
      <c r="Q21" s="126">
        <f>VLOOKUP(B21,'[3]Sheet1'!$B$6:$AH$31,33,FALSE)</f>
        <v>0</v>
      </c>
      <c r="R21" s="136">
        <f>VLOOKUP(B21,'[3]Sheet1'!$B$6:$I$31,8,FALSE)</f>
        <v>17</v>
      </c>
      <c r="S21" s="126">
        <f>VLOOKUP(B21,'[3]Sheet1'!$B$6:$J$31,9,FALSE)</f>
        <v>1</v>
      </c>
      <c r="T21" s="126">
        <f>VLOOKUP(B21,'[3]Sheet1'!$B$6:$R$31,17,FALSE)</f>
        <v>0</v>
      </c>
      <c r="U21" s="126">
        <f>VLOOKUP(B21,'[3]Sheet1'!$B$6:$U$31,20,FALSE)</f>
        <v>0</v>
      </c>
      <c r="V21" s="136">
        <f>VLOOKUP(B21,'[3]Sheet1'!$B$6:$AI$31,34,FALSE)</f>
        <v>0</v>
      </c>
      <c r="W21" s="126">
        <f>VLOOKUP(B21,'[3]Sheet1'!$B$6:$AJ$31,35,FALSE)</f>
        <v>0</v>
      </c>
      <c r="X21" s="126">
        <f>VLOOKUP(B21,'[3]Sheet1'!$B$6:$AM$31,38,FALSE)</f>
        <v>1.1</v>
      </c>
      <c r="Y21" s="126">
        <f>VLOOKUP(B21,'[3]Sheet1'!$B$6:$AK$31,36,FALSE)</f>
        <v>0</v>
      </c>
      <c r="Z21" s="126">
        <f>VLOOKUP(B21,'[3]Sheet1'!$B$6:$V$31,21,FALSE)</f>
        <v>0</v>
      </c>
      <c r="AA21" s="126">
        <f>VLOOKUP(B21,'[3]Sheet1'!$B$6:$W$31,22,FALSE)</f>
        <v>0</v>
      </c>
      <c r="AB21" s="126">
        <f>VLOOKUP(B21,'[3]Sheet1'!$B$6:$AR$31,43,FALSE)</f>
        <v>1</v>
      </c>
      <c r="AC21" s="126">
        <f>VLOOKUP(B21,'[3]Sheet1'!$B$6:$AN$31,39,FALSE)</f>
        <v>3</v>
      </c>
      <c r="AD21" s="126">
        <f>VLOOKUP(B21,'[3]Sheet1'!$B$6:$AO$31,40,FALSE)</f>
        <v>0</v>
      </c>
      <c r="AE21" s="126">
        <f>VLOOKUP(B21,'[3]Sheet1'!$B$6:$AQ$31,42,FALSE)-2</f>
        <v>0</v>
      </c>
      <c r="AF21" s="126">
        <v>2</v>
      </c>
      <c r="AG21" s="126"/>
      <c r="AH21" s="142">
        <f>VLOOKUP(B21,'[2]Sheet1'!$B$6:$BA$31,52,FALSE)</f>
        <v>0</v>
      </c>
      <c r="AI21" s="142">
        <f>VLOOKUP(B21,'[2]Sheet1'!$B$6:$BB$31,53,FALSE)</f>
        <v>0</v>
      </c>
      <c r="AJ21" s="142">
        <f>VLOOKUP(B21,'[2]Sheet1'!$B$6:$AW$31,48,FALSE)</f>
        <v>0</v>
      </c>
      <c r="AK21" s="142">
        <f>VLOOKUP(B21,'[2]Sheet1'!$B$6:$AX$31,49,FALSE)</f>
        <v>0</v>
      </c>
      <c r="AL21" s="142">
        <f>VLOOKUP(B21,'[2]Sheet1'!$B$6:$AV$31,47,FALSE)</f>
        <v>0.5</v>
      </c>
      <c r="AM21" s="142">
        <v>0</v>
      </c>
      <c r="AN21" s="143">
        <f>VLOOKUP(B21,'[1]Sheet1'!$B$6:$P$31,15,FALSE)</f>
        <v>0</v>
      </c>
      <c r="AO21" s="143">
        <f>VLOOKUP(B21,'[1]Sheet1'!$B$6:$Q$31,16,FALSE)</f>
        <v>0</v>
      </c>
      <c r="AP21" s="142">
        <f>VLOOKUP(B21,'[1]Sheet1'!$B$6:$M$31,6,FALSE)</f>
        <v>0</v>
      </c>
      <c r="AQ21" s="142">
        <f>VLOOKUP(B21,'[1]Sheet1'!$B$6:$M$31,7,FALSE)</f>
        <v>0</v>
      </c>
      <c r="AR21" s="142"/>
      <c r="AS21" s="142"/>
      <c r="AT21" s="149">
        <f>VLOOKUP(B21,'[1]Sheet1'!$B$6:$C$31,2,FALSE)</f>
        <v>1</v>
      </c>
      <c r="AU21" s="149">
        <f>VLOOKUP(B21,'[1]Sheet1'!$B$6:$E$31,4,FALSE)</f>
        <v>1</v>
      </c>
      <c r="AV21" s="150"/>
      <c r="AW21" s="155">
        <v>0</v>
      </c>
      <c r="AX21" s="96"/>
      <c r="AY21" s="172"/>
      <c r="AZ21" s="158"/>
      <c r="BA21" s="171"/>
      <c r="BB21" s="159"/>
      <c r="BC21" s="160"/>
      <c r="BD21" s="159"/>
    </row>
    <row r="22" spans="1:56" ht="75.75" customHeight="1">
      <c r="A22" s="113">
        <f t="shared" si="0"/>
        <v>17</v>
      </c>
      <c r="B22" s="114" t="s">
        <v>74</v>
      </c>
      <c r="C22" s="115">
        <f>VLOOKUP(B22,'[4]Sheet1'!$B$5:$E$30,4,FALSE)</f>
        <v>22.9285714285714</v>
      </c>
      <c r="D22" s="115">
        <f>VLOOKUP(B22,'[4]Sheet1'!$B$5:$K$30,10,FALSE)</f>
        <v>10</v>
      </c>
      <c r="E22" s="115">
        <f>VLOOKUP(B22,'[2]Sheet1'!$B$6:$BE$31,56,FALSE)</f>
        <v>19</v>
      </c>
      <c r="F22" s="115">
        <f>VLOOKUP(B22,'[5]Sheet1'!$B$6:$AB$31,27,FALSE)</f>
        <v>14.5</v>
      </c>
      <c r="G22" s="115">
        <f>VLOOKUP(B22,'[1]Sheet1'!$B$6:$AA$31,26,FALSE)</f>
        <v>15</v>
      </c>
      <c r="H22" s="116">
        <f>VLOOKUP(B22,'[3]Sheet1'!$B$6:$AS$31,44,FALSE)</f>
        <v>4.9</v>
      </c>
      <c r="I22" s="125">
        <f t="shared" si="1"/>
        <v>86.32857142857141</v>
      </c>
      <c r="J22" s="116">
        <f>VLOOKUP(B22,'[2]Sheet1'!$B$6:$U$31,20,FALSE)</f>
        <v>14</v>
      </c>
      <c r="K22" s="126">
        <f>VLOOKUP(B22,'[3]Sheet1'!$B$6:$D$31,3,FALSE)</f>
        <v>0.9</v>
      </c>
      <c r="L22" s="127">
        <f>VLOOKUP(B22,'[2]Sheet1'!$B$6:$W$31,22,FALSE)</f>
        <v>0.5</v>
      </c>
      <c r="M22" s="128">
        <f>VLOOKUP(B22,'[3]Sheet1'!$B$6:$Y$31,24,FALSE)</f>
        <v>455.285714285714</v>
      </c>
      <c r="N22" s="128">
        <f>VLOOKUP(B22,'[3]Sheet1'!$B$6:$AB$31,27,FALSE)</f>
      </c>
      <c r="O22" s="126">
        <f>VLOOKUP(B22,'[3]Sheet1'!$B$6:$AD$31,29,FALSE)</f>
        <v>1</v>
      </c>
      <c r="P22" s="126">
        <f>VLOOKUP(B22,'[3]Sheet1'!$B$6:$AG$31,32,FALSE)</f>
        <v>0</v>
      </c>
      <c r="Q22" s="126">
        <f>VLOOKUP(B22,'[3]Sheet1'!$B$6:$AH$31,33,FALSE)</f>
        <v>0</v>
      </c>
      <c r="R22" s="136">
        <f>VLOOKUP(B22,'[3]Sheet1'!$B$6:$I$31,8,FALSE)</f>
        <v>0</v>
      </c>
      <c r="S22" s="126">
        <f>VLOOKUP(B22,'[3]Sheet1'!$B$6:$J$31,9,FALSE)</f>
        <v>0</v>
      </c>
      <c r="T22" s="126">
        <f>VLOOKUP(B22,'[3]Sheet1'!$B$6:$R$31,17,FALSE)</f>
        <v>1</v>
      </c>
      <c r="U22" s="126">
        <f>VLOOKUP(B22,'[3]Sheet1'!$B$6:$U$31,20,FALSE)</f>
        <v>0</v>
      </c>
      <c r="V22" s="136">
        <f>VLOOKUP(B22,'[3]Sheet1'!$B$6:$AI$31,34,FALSE)</f>
        <v>0</v>
      </c>
      <c r="W22" s="126">
        <f>VLOOKUP(B22,'[3]Sheet1'!$B$6:$AJ$31,35,FALSE)</f>
        <v>0</v>
      </c>
      <c r="X22" s="126">
        <f>VLOOKUP(B22,'[3]Sheet1'!$B$6:$AM$31,38,FALSE)</f>
        <v>0</v>
      </c>
      <c r="Y22" s="126">
        <f>VLOOKUP(B22,'[3]Sheet1'!$B$6:$AK$31,36,FALSE)</f>
        <v>0</v>
      </c>
      <c r="Z22" s="126">
        <f>VLOOKUP(B22,'[3]Sheet1'!$B$6:$V$31,21,FALSE)</f>
        <v>0</v>
      </c>
      <c r="AA22" s="126">
        <f>VLOOKUP(B22,'[3]Sheet1'!$B$6:$W$31,22,FALSE)</f>
        <v>0</v>
      </c>
      <c r="AB22" s="126">
        <f>VLOOKUP(B22,'[3]Sheet1'!$B$6:$AR$31,43,FALSE)</f>
        <v>0</v>
      </c>
      <c r="AC22" s="126">
        <f>VLOOKUP(B22,'[3]Sheet1'!$B$6:$AN$31,39,FALSE)</f>
        <v>0</v>
      </c>
      <c r="AD22" s="126">
        <f>VLOOKUP(B22,'[3]Sheet1'!$B$6:$AO$31,40,FALSE)</f>
        <v>0</v>
      </c>
      <c r="AE22" s="126">
        <f>VLOOKUP(B22,'[3]Sheet1'!$B$6:$AQ$31,42,FALSE)-2</f>
        <v>0</v>
      </c>
      <c r="AF22" s="126">
        <v>2</v>
      </c>
      <c r="AG22" s="126"/>
      <c r="AH22" s="142">
        <f>VLOOKUP(B22,'[2]Sheet1'!$B$6:$BA$31,52,FALSE)</f>
        <v>0</v>
      </c>
      <c r="AI22" s="142">
        <f>VLOOKUP(B22,'[2]Sheet1'!$B$6:$BB$31,53,FALSE)</f>
        <v>0</v>
      </c>
      <c r="AJ22" s="142">
        <f>VLOOKUP(B22,'[2]Sheet1'!$B$6:$AW$31,48,FALSE)</f>
        <v>0</v>
      </c>
      <c r="AK22" s="142">
        <f>VLOOKUP(B22,'[2]Sheet1'!$B$6:$AX$31,49,FALSE)</f>
        <v>0</v>
      </c>
      <c r="AL22" s="142">
        <f>VLOOKUP(B22,'[2]Sheet1'!$B$6:$AV$31,47,FALSE)</f>
        <v>0.5</v>
      </c>
      <c r="AM22" s="142">
        <v>0</v>
      </c>
      <c r="AN22" s="143">
        <f>VLOOKUP(B22,'[1]Sheet1'!$B$6:$P$31,15,FALSE)</f>
        <v>0</v>
      </c>
      <c r="AO22" s="143">
        <f>VLOOKUP(B22,'[1]Sheet1'!$B$6:$Q$31,16,FALSE)</f>
        <v>0</v>
      </c>
      <c r="AP22" s="142">
        <f>VLOOKUP(B22,'[1]Sheet1'!$B$6:$M$31,6,FALSE)</f>
        <v>0</v>
      </c>
      <c r="AQ22" s="142">
        <f>VLOOKUP(B22,'[1]Sheet1'!$B$6:$M$31,7,FALSE)</f>
        <v>0</v>
      </c>
      <c r="AR22" s="142"/>
      <c r="AS22" s="142"/>
      <c r="AT22" s="149">
        <f>VLOOKUP(B22,'[1]Sheet1'!$B$6:$C$31,2,FALSE)</f>
        <v>1</v>
      </c>
      <c r="AU22" s="149">
        <f>VLOOKUP(B22,'[1]Sheet1'!$B$6:$E$31,4,FALSE)</f>
        <v>1</v>
      </c>
      <c r="AV22" s="150"/>
      <c r="AW22" s="155">
        <v>0.5</v>
      </c>
      <c r="AX22" s="96"/>
      <c r="AY22" s="170" t="s">
        <v>62</v>
      </c>
      <c r="AZ22" s="158"/>
      <c r="BA22" s="105"/>
      <c r="BB22" s="159"/>
      <c r="BC22" s="160"/>
      <c r="BD22" s="159"/>
    </row>
    <row r="23" spans="1:56" ht="75.75" customHeight="1">
      <c r="A23" s="113">
        <f t="shared" si="0"/>
        <v>18</v>
      </c>
      <c r="B23" s="114" t="s">
        <v>75</v>
      </c>
      <c r="C23" s="115">
        <f>VLOOKUP(B23,'[4]Sheet1'!$B$5:$E$30,4,FALSE)</f>
        <v>22.65</v>
      </c>
      <c r="D23" s="115">
        <f>VLOOKUP(B23,'[4]Sheet1'!$B$5:$K$30,10,FALSE)</f>
        <v>10</v>
      </c>
      <c r="E23" s="115">
        <f>VLOOKUP(B23,'[2]Sheet1'!$B$6:$BE$31,56,FALSE)</f>
        <v>18.542</v>
      </c>
      <c r="F23" s="115">
        <f>VLOOKUP(B23,'[5]Sheet1'!$B$6:$AB$31,27,FALSE)</f>
        <v>14.5</v>
      </c>
      <c r="G23" s="115">
        <f>VLOOKUP(B23,'[1]Sheet1'!$B$6:$AA$31,26,FALSE)</f>
        <v>15</v>
      </c>
      <c r="H23" s="116">
        <f>VLOOKUP(B23,'[3]Sheet1'!$B$6:$AS$31,44,FALSE)</f>
        <v>5.6</v>
      </c>
      <c r="I23" s="125">
        <f t="shared" si="1"/>
        <v>86.292</v>
      </c>
      <c r="J23" s="116">
        <f>VLOOKUP(B23,'[2]Sheet1'!$B$6:$U$31,20,FALSE)</f>
        <v>19</v>
      </c>
      <c r="K23" s="126">
        <f>VLOOKUP(B23,'[3]Sheet1'!$B$6:$D$31,3,FALSE)</f>
        <v>0.6</v>
      </c>
      <c r="L23" s="127">
        <f>VLOOKUP(B23,'[2]Sheet1'!$B$6:$W$31,22,FALSE)</f>
        <v>0.958</v>
      </c>
      <c r="M23" s="128">
        <f>VLOOKUP(B23,'[3]Sheet1'!$B$6:$Y$31,24,FALSE)</f>
        <v>0</v>
      </c>
      <c r="N23" s="128">
        <f>VLOOKUP(B23,'[3]Sheet1'!$B$6:$AB$31,27,FALSE)</f>
        <v>0</v>
      </c>
      <c r="O23" s="126">
        <f>VLOOKUP(B23,'[3]Sheet1'!$B$6:$AD$31,29,FALSE)</f>
      </c>
      <c r="P23" s="126">
        <f>VLOOKUP(B23,'[3]Sheet1'!$B$6:$AG$31,32,FALSE)</f>
        <v>0</v>
      </c>
      <c r="Q23" s="126">
        <f>VLOOKUP(B23,'[3]Sheet1'!$B$6:$AH$31,33,FALSE)</f>
        <v>0</v>
      </c>
      <c r="R23" s="136">
        <f>VLOOKUP(B23,'[3]Sheet1'!$B$6:$I$31,8,FALSE)</f>
        <v>17</v>
      </c>
      <c r="S23" s="126">
        <f>VLOOKUP(B23,'[3]Sheet1'!$B$6:$J$31,9,FALSE)</f>
        <v>1</v>
      </c>
      <c r="T23" s="126">
        <f>VLOOKUP(B23,'[3]Sheet1'!$B$6:$R$31,17,FALSE)</f>
        <v>0</v>
      </c>
      <c r="U23" s="126">
        <f>VLOOKUP(B23,'[3]Sheet1'!$B$6:$U$31,20,FALSE)</f>
        <v>0</v>
      </c>
      <c r="V23" s="136">
        <f>VLOOKUP(B23,'[3]Sheet1'!$B$6:$AI$31,34,FALSE)</f>
        <v>0</v>
      </c>
      <c r="W23" s="126">
        <f>VLOOKUP(B23,'[3]Sheet1'!$B$6:$AJ$31,35,FALSE)</f>
        <v>0</v>
      </c>
      <c r="X23" s="126">
        <f>VLOOKUP(B23,'[3]Sheet1'!$B$6:$AM$31,38,FALSE)</f>
        <v>0</v>
      </c>
      <c r="Y23" s="126">
        <f>VLOOKUP(B23,'[3]Sheet1'!$B$6:$AK$31,36,FALSE)</f>
        <v>0</v>
      </c>
      <c r="Z23" s="126">
        <f>VLOOKUP(B23,'[3]Sheet1'!$B$6:$V$31,21,FALSE)</f>
        <v>0</v>
      </c>
      <c r="AA23" s="126">
        <f>VLOOKUP(B23,'[3]Sheet1'!$B$6:$W$31,22,FALSE)</f>
        <v>0</v>
      </c>
      <c r="AB23" s="126">
        <f>VLOOKUP(B23,'[3]Sheet1'!$B$6:$AR$31,43,FALSE)</f>
        <v>1</v>
      </c>
      <c r="AC23" s="126">
        <f>VLOOKUP(B23,'[3]Sheet1'!$B$6:$AN$31,39,FALSE)</f>
        <v>3</v>
      </c>
      <c r="AD23" s="126">
        <f>VLOOKUP(B23,'[3]Sheet1'!$B$6:$AO$31,40,FALSE)</f>
        <v>0</v>
      </c>
      <c r="AE23" s="126">
        <f>VLOOKUP(B23,'[3]Sheet1'!$B$6:$AQ$31,42,FALSE)</f>
        <v>0</v>
      </c>
      <c r="AF23" s="126"/>
      <c r="AG23" s="126"/>
      <c r="AH23" s="142">
        <f>VLOOKUP(B23,'[2]Sheet1'!$B$6:$BA$31,52,FALSE)</f>
        <v>0</v>
      </c>
      <c r="AI23" s="142">
        <f>VLOOKUP(B23,'[2]Sheet1'!$B$6:$BB$31,53,FALSE)</f>
        <v>0</v>
      </c>
      <c r="AJ23" s="142">
        <f>VLOOKUP(B23,'[2]Sheet1'!$B$6:$AW$31,48,FALSE)</f>
        <v>0</v>
      </c>
      <c r="AK23" s="142">
        <f>VLOOKUP(B23,'[2]Sheet1'!$B$6:$AX$31,49,FALSE)</f>
        <v>0</v>
      </c>
      <c r="AL23" s="142">
        <f>VLOOKUP(B23,'[2]Sheet1'!$B$6:$AV$31,47,FALSE)</f>
        <v>0.5</v>
      </c>
      <c r="AM23" s="142">
        <v>0</v>
      </c>
      <c r="AN23" s="143">
        <f>VLOOKUP(B23,'[1]Sheet1'!$B$6:$P$31,15,FALSE)</f>
        <v>0</v>
      </c>
      <c r="AO23" s="143">
        <f>VLOOKUP(B23,'[1]Sheet1'!$B$6:$Q$31,16,FALSE)</f>
        <v>0</v>
      </c>
      <c r="AP23" s="142">
        <f>VLOOKUP(B23,'[1]Sheet1'!$B$6:$M$31,6,FALSE)</f>
        <v>0</v>
      </c>
      <c r="AQ23" s="142">
        <f>VLOOKUP(B23,'[1]Sheet1'!$B$6:$M$31,7,FALSE)</f>
        <v>0</v>
      </c>
      <c r="AR23" s="142"/>
      <c r="AS23" s="142"/>
      <c r="AT23" s="149">
        <f>VLOOKUP(B23,'[1]Sheet1'!$B$6:$C$31,2,FALSE)</f>
        <v>1</v>
      </c>
      <c r="AU23" s="149">
        <f>VLOOKUP(B23,'[1]Sheet1'!$B$6:$E$31,4,FALSE)</f>
        <v>1</v>
      </c>
      <c r="AV23" s="150"/>
      <c r="AW23" s="155">
        <v>0.5</v>
      </c>
      <c r="AX23" s="96"/>
      <c r="AY23" s="173" t="s">
        <v>70</v>
      </c>
      <c r="AZ23" s="158"/>
      <c r="BA23" s="171"/>
      <c r="BB23" s="164"/>
      <c r="BC23" s="160"/>
      <c r="BD23" s="159"/>
    </row>
    <row r="24" spans="1:56" ht="75.75" customHeight="1">
      <c r="A24" s="113">
        <f t="shared" si="0"/>
        <v>19</v>
      </c>
      <c r="B24" s="114" t="s">
        <v>76</v>
      </c>
      <c r="C24" s="115">
        <f>VLOOKUP(B24,'[4]Sheet1'!$B$5:$E$30,4,FALSE)</f>
        <v>22.6675</v>
      </c>
      <c r="D24" s="115">
        <f>VLOOKUP(B24,'[4]Sheet1'!$B$5:$K$30,10,FALSE)</f>
        <v>10</v>
      </c>
      <c r="E24" s="115">
        <f>VLOOKUP(B24,'[2]Sheet1'!$B$6:$BE$31,56,FALSE)</f>
        <v>18.168</v>
      </c>
      <c r="F24" s="115">
        <f>VLOOKUP(B24,'[5]Sheet1'!$B$6:$AB$31,27,FALSE)</f>
        <v>14</v>
      </c>
      <c r="G24" s="115">
        <f>VLOOKUP(B24,'[1]Sheet1'!$B$6:$AA$31,26,FALSE)</f>
        <v>12</v>
      </c>
      <c r="H24" s="116">
        <f>VLOOKUP(B24,'[3]Sheet1'!$B$6:$AS$31,44,FALSE)</f>
        <v>9.1</v>
      </c>
      <c r="I24" s="125">
        <f t="shared" si="1"/>
        <v>85.93549999999999</v>
      </c>
      <c r="J24" s="116">
        <f>VLOOKUP(B24,'[2]Sheet1'!$B$6:$U$31,20,FALSE)</f>
        <v>63</v>
      </c>
      <c r="K24" s="126">
        <f>VLOOKUP(B24,'[3]Sheet1'!$B$6:$D$31,3,FALSE)</f>
        <v>3</v>
      </c>
      <c r="L24" s="127">
        <f>VLOOKUP(B24,'[2]Sheet1'!$B$6:$W$31,22,FALSE)</f>
        <v>1.332</v>
      </c>
      <c r="M24" s="128">
        <f>VLOOKUP(B24,'[3]Sheet1'!$B$6:$Y$31,24,FALSE)</f>
        <v>845.9</v>
      </c>
      <c r="N24" s="128">
        <f>VLOOKUP(B24,'[3]Sheet1'!$B$6:$AB$31,27,FALSE)</f>
        <v>106.85</v>
      </c>
      <c r="O24" s="126">
        <f>VLOOKUP(B24,'[3]Sheet1'!$B$6:$AD$31,29,FALSE)</f>
        <v>2</v>
      </c>
      <c r="P24" s="126">
        <f>VLOOKUP(B24,'[3]Sheet1'!$B$6:$AG$31,32,FALSE)</f>
        <v>0</v>
      </c>
      <c r="Q24" s="126">
        <f>VLOOKUP(B24,'[3]Sheet1'!$B$6:$AH$31,33,FALSE)</f>
        <v>0</v>
      </c>
      <c r="R24" s="136">
        <f>VLOOKUP(B24,'[3]Sheet1'!$B$6:$I$31,8,FALSE)</f>
        <v>0</v>
      </c>
      <c r="S24" s="126">
        <f>VLOOKUP(B24,'[3]Sheet1'!$B$6:$J$31,9,FALSE)</f>
        <v>0</v>
      </c>
      <c r="T24" s="126">
        <f>VLOOKUP(B24,'[3]Sheet1'!$B$6:$R$31,17,FALSE)</f>
        <v>0</v>
      </c>
      <c r="U24" s="126">
        <f>VLOOKUP(B24,'[3]Sheet1'!$B$6:$U$31,20,FALSE)</f>
        <v>0</v>
      </c>
      <c r="V24" s="136">
        <f>VLOOKUP(B24,'[3]Sheet1'!$B$6:$AI$31,34,FALSE)</f>
        <v>0</v>
      </c>
      <c r="W24" s="126">
        <f>VLOOKUP(B24,'[3]Sheet1'!$B$6:$AJ$31,35,FALSE)</f>
        <v>0</v>
      </c>
      <c r="X24" s="126">
        <f>VLOOKUP(B24,'[3]Sheet1'!$B$6:$AM$31,38,FALSE)</f>
        <v>0</v>
      </c>
      <c r="Y24" s="126">
        <f>VLOOKUP(B24,'[3]Sheet1'!$B$6:$AK$31,36,FALSE)</f>
        <v>0</v>
      </c>
      <c r="Z24" s="126">
        <f>VLOOKUP(B24,'[3]Sheet1'!$B$6:$V$31,21,FALSE)</f>
        <v>3</v>
      </c>
      <c r="AA24" s="126">
        <f>VLOOKUP(B24,'[3]Sheet1'!$B$6:$W$31,22,FALSE)</f>
        <v>0.6</v>
      </c>
      <c r="AB24" s="126">
        <f>VLOOKUP(B24,'[3]Sheet1'!$B$6:$AR$31,43,FALSE)</f>
        <v>0.5</v>
      </c>
      <c r="AC24" s="126">
        <f>VLOOKUP(B24,'[3]Sheet1'!$B$6:$AN$31,39,FALSE)</f>
        <v>0</v>
      </c>
      <c r="AD24" s="126">
        <f>VLOOKUP(B24,'[3]Sheet1'!$B$6:$AO$31,40,FALSE)</f>
        <v>1</v>
      </c>
      <c r="AE24" s="126">
        <f>VLOOKUP(B24,'[3]Sheet1'!$B$6:$AQ$31,42,FALSE)-2</f>
        <v>0</v>
      </c>
      <c r="AF24" s="126">
        <v>2</v>
      </c>
      <c r="AG24" s="126"/>
      <c r="AH24" s="142">
        <f>VLOOKUP(B24,'[2]Sheet1'!$B$6:$BA$31,52,FALSE)</f>
        <v>0</v>
      </c>
      <c r="AI24" s="142">
        <f>VLOOKUP(B24,'[2]Sheet1'!$B$6:$BB$31,53,FALSE)</f>
        <v>0</v>
      </c>
      <c r="AJ24" s="142">
        <f>VLOOKUP(B24,'[2]Sheet1'!$B$6:$AW$31,48,FALSE)</f>
        <v>0</v>
      </c>
      <c r="AK24" s="142">
        <f>VLOOKUP(B24,'[2]Sheet1'!$B$6:$AX$31,49,FALSE)</f>
        <v>0</v>
      </c>
      <c r="AL24" s="142">
        <f>VLOOKUP(B24,'[2]Sheet1'!$B$6:$AV$31,47,FALSE)</f>
        <v>0.5</v>
      </c>
      <c r="AM24" s="142">
        <v>1</v>
      </c>
      <c r="AN24" s="143">
        <f>VLOOKUP(B24,'[1]Sheet1'!$B$6:$P$31,15,FALSE)</f>
        <v>1</v>
      </c>
      <c r="AO24" s="143">
        <f>VLOOKUP(B24,'[1]Sheet1'!$B$6:$Q$31,16,FALSE)</f>
        <v>3</v>
      </c>
      <c r="AP24" s="142">
        <f>VLOOKUP(B24,'[1]Sheet1'!$B$6:$M$31,6,FALSE)</f>
        <v>0</v>
      </c>
      <c r="AQ24" s="142">
        <f>VLOOKUP(B24,'[1]Sheet1'!$B$6:$M$31,7,FALSE)</f>
        <v>0</v>
      </c>
      <c r="AR24" s="142"/>
      <c r="AS24" s="142"/>
      <c r="AT24" s="149">
        <f>VLOOKUP(B24,'[1]Sheet1'!$B$6:$C$31,2,FALSE)</f>
        <v>0</v>
      </c>
      <c r="AU24" s="149">
        <f>VLOOKUP(B24,'[1]Sheet1'!$B$6:$E$31,4,FALSE)</f>
        <v>0</v>
      </c>
      <c r="AV24" s="150"/>
      <c r="AW24" s="155">
        <v>0</v>
      </c>
      <c r="AX24" s="96"/>
      <c r="AY24" s="166"/>
      <c r="AZ24" s="158"/>
      <c r="BA24" s="161"/>
      <c r="BB24" s="159"/>
      <c r="BC24" s="160"/>
      <c r="BD24" s="159"/>
    </row>
    <row r="25" spans="1:56" ht="75.75" customHeight="1">
      <c r="A25" s="113">
        <f t="shared" si="0"/>
        <v>20</v>
      </c>
      <c r="B25" s="115" t="s">
        <v>77</v>
      </c>
      <c r="C25" s="115">
        <f>VLOOKUP(B25,'[4]Sheet1'!$B$5:$E$30,4,FALSE)</f>
        <v>21.640625</v>
      </c>
      <c r="D25" s="115">
        <f>VLOOKUP(B25,'[4]Sheet1'!$B$5:$K$30,10,FALSE)</f>
        <v>10</v>
      </c>
      <c r="E25" s="115">
        <f>VLOOKUP(B25,'[2]Sheet1'!$B$6:$BE$31,56,FALSE)</f>
        <v>18.5</v>
      </c>
      <c r="F25" s="115">
        <f>VLOOKUP(B25,'[5]Sheet1'!$B$6:$AB$31,27,FALSE)</f>
        <v>15</v>
      </c>
      <c r="G25" s="115">
        <f>VLOOKUP(B25,'[1]Sheet1'!$B$6:$AA$31,26,FALSE)</f>
        <v>15</v>
      </c>
      <c r="H25" s="116">
        <f>VLOOKUP(B25,'[3]Sheet1'!$B$6:$AS$31,44,FALSE)</f>
        <v>5</v>
      </c>
      <c r="I25" s="125">
        <f t="shared" si="1"/>
        <v>85.140625</v>
      </c>
      <c r="J25" s="116">
        <f>VLOOKUP(B25,'[2]Sheet1'!$B$6:$U$31,20,FALSE)</f>
        <v>9</v>
      </c>
      <c r="K25" s="126">
        <f>VLOOKUP(B25,'[3]Sheet1'!$B$6:$D$31,3,FALSE)</f>
        <v>0</v>
      </c>
      <c r="L25" s="127">
        <f>VLOOKUP(B25,'[2]Sheet1'!$B$6:$W$31,22,FALSE)</f>
        <v>1</v>
      </c>
      <c r="M25" s="128">
        <f>VLOOKUP(B25,'[3]Sheet1'!$B$6:$Y$31,24,FALSE)</f>
        <v>0</v>
      </c>
      <c r="N25" s="128">
        <f>VLOOKUP(B25,'[3]Sheet1'!$B$6:$AB$31,27,FALSE)</f>
        <v>0</v>
      </c>
      <c r="O25" s="126">
        <f>VLOOKUP(B25,'[3]Sheet1'!$B$6:$AD$31,29,FALSE)</f>
      </c>
      <c r="P25" s="126">
        <f>VLOOKUP(B25,'[3]Sheet1'!$B$6:$AG$31,32,FALSE)</f>
        <v>0</v>
      </c>
      <c r="Q25" s="126">
        <f>VLOOKUP(B25,'[3]Sheet1'!$B$6:$AH$31,33,FALSE)</f>
        <v>0</v>
      </c>
      <c r="R25" s="136">
        <f>VLOOKUP(B25,'[3]Sheet1'!$B$6:$I$31,8,FALSE)</f>
        <v>0</v>
      </c>
      <c r="S25" s="126">
        <f>VLOOKUP(B25,'[3]Sheet1'!$B$6:$J$31,9,FALSE)</f>
        <v>0</v>
      </c>
      <c r="T25" s="126">
        <f>VLOOKUP(B25,'[3]Sheet1'!$B$6:$R$31,17,FALSE)</f>
        <v>0</v>
      </c>
      <c r="U25" s="126">
        <f>VLOOKUP(B25,'[3]Sheet1'!$B$6:$U$31,20,FALSE)</f>
        <v>0</v>
      </c>
      <c r="V25" s="136">
        <f>VLOOKUP(B25,'[3]Sheet1'!$B$6:$AI$31,34,FALSE)</f>
        <v>0</v>
      </c>
      <c r="W25" s="126">
        <f>VLOOKUP(B25,'[3]Sheet1'!$B$6:$AJ$31,35,FALSE)</f>
        <v>0</v>
      </c>
      <c r="X25" s="126">
        <f>VLOOKUP(B25,'[3]Sheet1'!$B$6:$AM$31,38,FALSE)</f>
        <v>2</v>
      </c>
      <c r="Y25" s="126">
        <f>VLOOKUP(B25,'[3]Sheet1'!$B$6:$AK$31,36,FALSE)</f>
        <v>0</v>
      </c>
      <c r="Z25" s="126">
        <f>VLOOKUP(B25,'[3]Sheet1'!$B$6:$V$31,21,FALSE)</f>
        <v>0</v>
      </c>
      <c r="AA25" s="126">
        <f>VLOOKUP(B25,'[3]Sheet1'!$B$6:$W$31,22,FALSE)</f>
        <v>0</v>
      </c>
      <c r="AB25" s="126">
        <f>VLOOKUP(B25,'[3]Sheet1'!$B$6:$AR$31,43,FALSE)</f>
        <v>1</v>
      </c>
      <c r="AC25" s="126">
        <f>VLOOKUP(B25,'[3]Sheet1'!$B$6:$AN$31,39,FALSE)</f>
        <v>0</v>
      </c>
      <c r="AD25" s="126">
        <f>VLOOKUP(B25,'[3]Sheet1'!$B$6:$AO$31,40,FALSE)</f>
        <v>0</v>
      </c>
      <c r="AE25" s="126">
        <f>VLOOKUP(B25,'[3]Sheet1'!$B$6:$AQ$31,42,FALSE)-2</f>
        <v>0</v>
      </c>
      <c r="AF25" s="126">
        <v>2</v>
      </c>
      <c r="AG25" s="126"/>
      <c r="AH25" s="142">
        <f>VLOOKUP(B25,'[2]Sheet1'!$B$6:$BA$31,52,FALSE)</f>
        <v>0</v>
      </c>
      <c r="AI25" s="142">
        <f>VLOOKUP(B25,'[2]Sheet1'!$B$6:$BB$31,53,FALSE)</f>
        <v>0</v>
      </c>
      <c r="AJ25" s="142">
        <f>VLOOKUP(B25,'[2]Sheet1'!$B$6:$AW$31,48,FALSE)</f>
        <v>0</v>
      </c>
      <c r="AK25" s="142">
        <f>VLOOKUP(B25,'[2]Sheet1'!$B$6:$AX$31,49,FALSE)</f>
        <v>0</v>
      </c>
      <c r="AL25" s="142">
        <f>VLOOKUP(B25,'[2]Sheet1'!$B$6:$AV$31,47,FALSE)</f>
        <v>0.5</v>
      </c>
      <c r="AM25" s="142">
        <v>0</v>
      </c>
      <c r="AN25" s="143">
        <f>VLOOKUP(B25,'[1]Sheet1'!$B$6:$P$31,15,FALSE)</f>
        <v>0</v>
      </c>
      <c r="AO25" s="143">
        <f>VLOOKUP(B25,'[1]Sheet1'!$B$6:$Q$31,16,FALSE)</f>
        <v>0</v>
      </c>
      <c r="AP25" s="142">
        <f>VLOOKUP(B25,'[1]Sheet1'!$B$6:$M$31,6,FALSE)</f>
        <v>0</v>
      </c>
      <c r="AQ25" s="142">
        <f>VLOOKUP(B25,'[1]Sheet1'!$B$6:$M$31,7,FALSE)</f>
        <v>0</v>
      </c>
      <c r="AR25" s="150"/>
      <c r="AS25" s="142"/>
      <c r="AT25" s="149">
        <f>VLOOKUP(B25,'[1]Sheet1'!$B$6:$C$31,2,FALSE)</f>
        <v>0</v>
      </c>
      <c r="AU25" s="149">
        <f>VLOOKUP(B25,'[1]Sheet1'!$B$6:$E$31,4,FALSE)</f>
        <v>0</v>
      </c>
      <c r="AV25" s="150"/>
      <c r="AW25" s="155">
        <v>0</v>
      </c>
      <c r="AX25" s="96"/>
      <c r="AY25" s="166"/>
      <c r="AZ25" s="158"/>
      <c r="BA25" s="161"/>
      <c r="BB25" s="159"/>
      <c r="BC25" s="160"/>
      <c r="BD25" s="160"/>
    </row>
    <row r="26" spans="1:56" ht="75.75" customHeight="1">
      <c r="A26" s="113">
        <f>RANK(I26,$I$6:$I$31)</f>
        <v>21</v>
      </c>
      <c r="B26" s="114" t="s">
        <v>78</v>
      </c>
      <c r="C26" s="115">
        <f>VLOOKUP(B26,'[4]Sheet1'!$B$5:$E$30,4,FALSE)</f>
        <v>22</v>
      </c>
      <c r="D26" s="115">
        <f>VLOOKUP(B26,'[4]Sheet1'!$B$5:$K$30,10,FALSE)</f>
        <v>10</v>
      </c>
      <c r="E26" s="115">
        <f>VLOOKUP(B26,'[2]Sheet1'!$B$6:$BE$31,56,FALSE)</f>
        <v>15.125</v>
      </c>
      <c r="F26" s="115">
        <f>VLOOKUP(B26,'[5]Sheet1'!$B$6:$AB$31,27,FALSE)</f>
        <v>15</v>
      </c>
      <c r="G26" s="115">
        <f>VLOOKUP(B26,'[1]Sheet1'!$B$6:$AA$31,26,FALSE)</f>
        <v>15</v>
      </c>
      <c r="H26" s="116">
        <f>VLOOKUP(B26,'[3]Sheet1'!$B$6:$AS$31,44,FALSE)</f>
        <v>7.5</v>
      </c>
      <c r="I26" s="125">
        <f>SUM(C26:H26)</f>
        <v>84.625</v>
      </c>
      <c r="J26" s="116">
        <f>VLOOKUP(B26,'[2]Sheet1'!$B$6:$U$31,20,FALSE)</f>
        <v>1</v>
      </c>
      <c r="K26" s="126">
        <f>VLOOKUP(B26,'[3]Sheet1'!$B$6:$D$31,3,FALSE)</f>
        <v>0</v>
      </c>
      <c r="L26" s="127">
        <f>VLOOKUP(B26,'[2]Sheet1'!$B$6:$W$31,22,FALSE)</f>
        <v>4.875</v>
      </c>
      <c r="M26" s="128">
        <f>VLOOKUP(B26,'[3]Sheet1'!$B$6:$Y$31,24,FALSE)</f>
        <v>0</v>
      </c>
      <c r="N26" s="128">
        <f>VLOOKUP(B26,'[3]Sheet1'!$B$6:$AB$31,27,FALSE)</f>
        <v>0</v>
      </c>
      <c r="O26" s="126">
        <f>VLOOKUP(B26,'[3]Sheet1'!$B$6:$AD$31,29,FALSE)</f>
      </c>
      <c r="P26" s="126">
        <f>VLOOKUP(B26,'[3]Sheet1'!$B$6:$AG$31,32,FALSE)</f>
        <v>0</v>
      </c>
      <c r="Q26" s="126">
        <f>VLOOKUP(B26,'[3]Sheet1'!$B$6:$AH$31,33,FALSE)</f>
        <v>0</v>
      </c>
      <c r="R26" s="136">
        <f>VLOOKUP(B26,'[3]Sheet1'!$B$6:$I$31,8,FALSE)</f>
        <v>46</v>
      </c>
      <c r="S26" s="126">
        <f>VLOOKUP(B26,'[3]Sheet1'!$B$6:$J$31,9,FALSE)</f>
        <v>1.5</v>
      </c>
      <c r="T26" s="126">
        <f>VLOOKUP(B26,'[3]Sheet1'!$B$6:$R$31,17,FALSE)</f>
        <v>0</v>
      </c>
      <c r="U26" s="126">
        <f>VLOOKUP(B26,'[3]Sheet1'!$B$6:$U$31,20,FALSE)</f>
        <v>0</v>
      </c>
      <c r="V26" s="136">
        <f>VLOOKUP(B26,'[3]Sheet1'!$B$6:$AI$31,34,FALSE)</f>
        <v>0</v>
      </c>
      <c r="W26" s="126">
        <f>VLOOKUP(B26,'[3]Sheet1'!$B$6:$AJ$31,35,FALSE)</f>
        <v>0</v>
      </c>
      <c r="X26" s="126">
        <f>VLOOKUP(B26,'[3]Sheet1'!$B$6:$AM$31,38,FALSE)</f>
        <v>0</v>
      </c>
      <c r="Y26" s="126">
        <f>VLOOKUP(B26,'[3]Sheet1'!$B$6:$AK$31,36,FALSE)</f>
        <v>0</v>
      </c>
      <c r="Z26" s="126">
        <f>VLOOKUP(B26,'[3]Sheet1'!$B$6:$V$31,21,FALSE)</f>
        <v>0</v>
      </c>
      <c r="AA26" s="126">
        <f>VLOOKUP(B26,'[3]Sheet1'!$B$6:$W$31,22,FALSE)</f>
        <v>0</v>
      </c>
      <c r="AB26" s="126">
        <f>VLOOKUP(B26,'[3]Sheet1'!$B$6:$AR$31,43,FALSE)</f>
        <v>1</v>
      </c>
      <c r="AC26" s="126">
        <f>VLOOKUP(B26,'[3]Sheet1'!$B$6:$AN$31,39,FALSE)</f>
        <v>3</v>
      </c>
      <c r="AD26" s="126">
        <f>VLOOKUP(B26,'[3]Sheet1'!$B$6:$AO$31,40,FALSE)</f>
        <v>0</v>
      </c>
      <c r="AE26" s="126">
        <f>VLOOKUP(B26,'[3]Sheet1'!$B$6:$AQ$31,42,FALSE)-2</f>
        <v>0</v>
      </c>
      <c r="AF26" s="126">
        <v>2</v>
      </c>
      <c r="AG26" s="126"/>
      <c r="AH26" s="142">
        <f>VLOOKUP(B26,'[2]Sheet1'!$B$6:$BA$31,52,FALSE)</f>
        <v>0</v>
      </c>
      <c r="AI26" s="142">
        <f>VLOOKUP(B26,'[2]Sheet1'!$B$6:$BB$31,53,FALSE)</f>
        <v>0</v>
      </c>
      <c r="AJ26" s="142">
        <f>VLOOKUP(B26,'[2]Sheet1'!$B$6:$AW$31,48,FALSE)</f>
        <v>0</v>
      </c>
      <c r="AK26" s="142">
        <f>VLOOKUP(B26,'[2]Sheet1'!$B$6:$AX$31,49,FALSE)</f>
        <v>0</v>
      </c>
      <c r="AL26" s="142">
        <f>VLOOKUP(B26,'[2]Sheet1'!$B$6:$AV$31,47,FALSE)</f>
        <v>0</v>
      </c>
      <c r="AM26" s="142">
        <v>0</v>
      </c>
      <c r="AN26" s="143">
        <f>VLOOKUP(B26,'[1]Sheet1'!$B$6:$P$31,15,FALSE)</f>
        <v>0</v>
      </c>
      <c r="AO26" s="143">
        <f>VLOOKUP(B26,'[1]Sheet1'!$B$6:$Q$31,16,FALSE)</f>
        <v>0</v>
      </c>
      <c r="AP26" s="142">
        <f>VLOOKUP(B26,'[1]Sheet1'!$B$6:$M$31,6,FALSE)</f>
        <v>0</v>
      </c>
      <c r="AQ26" s="142">
        <f>VLOOKUP(B26,'[1]Sheet1'!$B$6:$M$31,7,FALSE)</f>
        <v>0</v>
      </c>
      <c r="AR26" s="142"/>
      <c r="AS26" s="142"/>
      <c r="AT26" s="149">
        <f>VLOOKUP(B26,'[1]Sheet1'!$B$6:$C$31,2,FALSE)</f>
        <v>1</v>
      </c>
      <c r="AU26" s="149">
        <f>VLOOKUP(B26,'[1]Sheet1'!$B$6:$E$31,4,FALSE)</f>
        <v>1</v>
      </c>
      <c r="AV26" s="150"/>
      <c r="AW26" s="155">
        <v>0</v>
      </c>
      <c r="AX26" s="96"/>
      <c r="AY26" s="165"/>
      <c r="AZ26" s="158"/>
      <c r="BA26" s="161"/>
      <c r="BB26" s="160"/>
      <c r="BC26" s="160"/>
      <c r="BD26" s="159"/>
    </row>
    <row r="27" spans="1:56" ht="75.75" customHeight="1">
      <c r="A27" s="113">
        <f>RANK(I27,$I$6:$I$31)</f>
        <v>22</v>
      </c>
      <c r="B27" s="115" t="s">
        <v>79</v>
      </c>
      <c r="C27" s="115">
        <f>VLOOKUP(B27,'[4]Sheet1'!$B$5:$E$30,4,FALSE)</f>
        <v>22.75</v>
      </c>
      <c r="D27" s="115">
        <f>VLOOKUP(B27,'[4]Sheet1'!$B$5:$K$30,10,FALSE)</f>
        <v>10</v>
      </c>
      <c r="E27" s="115">
        <f>VLOOKUP(B27,'[2]Sheet1'!$B$6:$BE$31,56,FALSE)</f>
        <v>15.835</v>
      </c>
      <c r="F27" s="115">
        <f>VLOOKUP(B27,'[5]Sheet1'!$B$6:$AB$31,27,FALSE)</f>
        <v>15</v>
      </c>
      <c r="G27" s="115">
        <f>VLOOKUP(B27,'[1]Sheet1'!$B$6:$AA$31,26,FALSE)</f>
        <v>15</v>
      </c>
      <c r="H27" s="116">
        <f>VLOOKUP(B27,'[3]Sheet1'!$B$6:$AS$31,44,FALSE)</f>
        <v>6</v>
      </c>
      <c r="I27" s="125">
        <f>SUM(C27:H27)</f>
        <v>84.58500000000001</v>
      </c>
      <c r="J27" s="116">
        <f>VLOOKUP(B27,'[2]Sheet1'!$B$6:$U$31,20,FALSE)</f>
        <v>2</v>
      </c>
      <c r="K27" s="126">
        <f>VLOOKUP(B27,'[3]Sheet1'!$B$6:$D$31,3,FALSE)</f>
        <v>0</v>
      </c>
      <c r="L27" s="127">
        <f>VLOOKUP(B27,'[2]Sheet1'!$B$6:$W$31,22,FALSE)</f>
        <v>4.165</v>
      </c>
      <c r="M27" s="128">
        <f>VLOOKUP(B27,'[3]Sheet1'!$B$6:$Y$31,24,FALSE)</f>
        <v>0</v>
      </c>
      <c r="N27" s="128">
        <f>VLOOKUP(B27,'[3]Sheet1'!$B$6:$AB$31,27,FALSE)</f>
        <v>0</v>
      </c>
      <c r="O27" s="126">
        <f>VLOOKUP(B27,'[3]Sheet1'!$B$6:$AD$31,29,FALSE)</f>
      </c>
      <c r="P27" s="126">
        <f>VLOOKUP(B27,'[3]Sheet1'!$B$6:$AG$31,32,FALSE)</f>
        <v>0</v>
      </c>
      <c r="Q27" s="126">
        <f>VLOOKUP(B27,'[3]Sheet1'!$B$6:$AH$31,33,FALSE)</f>
        <v>0</v>
      </c>
      <c r="R27" s="136">
        <f>VLOOKUP(B27,'[3]Sheet1'!$B$6:$I$31,8,FALSE)</f>
        <v>0</v>
      </c>
      <c r="S27" s="126">
        <f>VLOOKUP(B27,'[3]Sheet1'!$B$6:$J$31,9,FALSE)</f>
        <v>0</v>
      </c>
      <c r="T27" s="126">
        <f>VLOOKUP(B27,'[3]Sheet1'!$B$6:$R$31,17,FALSE)</f>
        <v>0</v>
      </c>
      <c r="U27" s="126">
        <f>VLOOKUP(B27,'[3]Sheet1'!$B$6:$U$31,20,FALSE)</f>
        <v>0</v>
      </c>
      <c r="V27" s="136">
        <f>VLOOKUP(B27,'[3]Sheet1'!$B$6:$AI$31,34,FALSE)</f>
        <v>0</v>
      </c>
      <c r="W27" s="126">
        <f>VLOOKUP(B27,'[3]Sheet1'!$B$6:$AJ$31,35,FALSE)</f>
        <v>0</v>
      </c>
      <c r="X27" s="126">
        <f>VLOOKUP(B27,'[3]Sheet1'!$B$6:$AM$31,38,FALSE)</f>
        <v>0</v>
      </c>
      <c r="Y27" s="126">
        <f>VLOOKUP(B27,'[3]Sheet1'!$B$6:$AK$31,36,FALSE)</f>
        <v>0</v>
      </c>
      <c r="Z27" s="126">
        <f>VLOOKUP(B27,'[3]Sheet1'!$B$6:$V$31,21,FALSE)</f>
        <v>0</v>
      </c>
      <c r="AA27" s="126">
        <f>VLOOKUP(B27,'[3]Sheet1'!$B$6:$W$31,22,FALSE)</f>
        <v>0</v>
      </c>
      <c r="AB27" s="126">
        <f>VLOOKUP(B27,'[3]Sheet1'!$B$6:$AR$31,43,FALSE)</f>
        <v>1</v>
      </c>
      <c r="AC27" s="126">
        <f>VLOOKUP(B27,'[3]Sheet1'!$B$6:$AN$31,39,FALSE)</f>
        <v>3</v>
      </c>
      <c r="AD27" s="126">
        <f>VLOOKUP(B27,'[3]Sheet1'!$B$6:$AO$31,40,FALSE)</f>
        <v>0</v>
      </c>
      <c r="AE27" s="126">
        <f>VLOOKUP(B27,'[3]Sheet1'!$B$6:$AQ$31,42,FALSE)-2</f>
        <v>0</v>
      </c>
      <c r="AF27" s="126">
        <v>2</v>
      </c>
      <c r="AG27" s="126"/>
      <c r="AH27" s="142">
        <f>VLOOKUP(B27,'[2]Sheet1'!$B$6:$BA$31,52,FALSE)</f>
        <v>0</v>
      </c>
      <c r="AI27" s="142">
        <f>VLOOKUP(B27,'[2]Sheet1'!$B$6:$BB$31,53,FALSE)</f>
        <v>0</v>
      </c>
      <c r="AJ27" s="142">
        <f>VLOOKUP(B27,'[2]Sheet1'!$B$6:$AW$31,48,FALSE)</f>
        <v>0</v>
      </c>
      <c r="AK27" s="142">
        <f>VLOOKUP(B27,'[2]Sheet1'!$B$6:$AX$31,49,FALSE)</f>
        <v>0</v>
      </c>
      <c r="AL27" s="142">
        <f>VLOOKUP(B27,'[2]Sheet1'!$B$6:$AV$31,47,FALSE)</f>
        <v>0</v>
      </c>
      <c r="AM27" s="142">
        <v>0</v>
      </c>
      <c r="AN27" s="143">
        <f>VLOOKUP(B27,'[1]Sheet1'!$B$6:$P$31,15,FALSE)</f>
        <v>0</v>
      </c>
      <c r="AO27" s="143">
        <f>VLOOKUP(B27,'[1]Sheet1'!$B$6:$Q$31,16,FALSE)</f>
        <v>0</v>
      </c>
      <c r="AP27" s="142">
        <f>VLOOKUP(B27,'[1]Sheet1'!$B$6:$M$31,6,FALSE)</f>
        <v>0</v>
      </c>
      <c r="AQ27" s="142">
        <f>VLOOKUP(B27,'[1]Sheet1'!$B$6:$M$31,7,FALSE)</f>
        <v>0</v>
      </c>
      <c r="AR27" s="142"/>
      <c r="AS27" s="142"/>
      <c r="AT27" s="149">
        <f>VLOOKUP(B27,'[1]Sheet1'!$B$6:$C$31,2,FALSE)</f>
        <v>1</v>
      </c>
      <c r="AU27" s="149">
        <f>VLOOKUP(B27,'[1]Sheet1'!$B$6:$E$31,4,FALSE)</f>
        <v>1</v>
      </c>
      <c r="AV27" s="150"/>
      <c r="AW27" s="155">
        <v>0</v>
      </c>
      <c r="AX27" s="96"/>
      <c r="AY27" s="174"/>
      <c r="AZ27" s="158"/>
      <c r="BA27" s="161"/>
      <c r="BB27" s="160"/>
      <c r="BC27" s="160"/>
      <c r="BD27" s="160"/>
    </row>
    <row r="28" spans="1:56" ht="75.75" customHeight="1">
      <c r="A28" s="113">
        <f t="shared" si="0"/>
        <v>23</v>
      </c>
      <c r="B28" s="114" t="s">
        <v>80</v>
      </c>
      <c r="C28" s="115">
        <f>VLOOKUP(B28,'[4]Sheet1'!$B$5:$E$30,4,FALSE)</f>
        <v>24.025</v>
      </c>
      <c r="D28" s="115">
        <f>VLOOKUP(B28,'[4]Sheet1'!$B$5:$K$30,10,FALSE)</f>
        <v>10</v>
      </c>
      <c r="E28" s="115">
        <f>VLOOKUP(B28,'[2]Sheet1'!$B$6:$BE$31,56,FALSE)</f>
        <v>15.96</v>
      </c>
      <c r="F28" s="115">
        <f>VLOOKUP(B28,'[5]Sheet1'!$B$6:$AB$31,27,FALSE)</f>
        <v>15</v>
      </c>
      <c r="G28" s="115">
        <f>VLOOKUP(B28,'[1]Sheet1'!$B$6:$AA$31,26,FALSE)</f>
        <v>15</v>
      </c>
      <c r="H28" s="116">
        <f>VLOOKUP(B28,'[3]Sheet1'!$B$6:$AS$31,44,FALSE)</f>
        <v>4</v>
      </c>
      <c r="I28" s="125">
        <f t="shared" si="1"/>
        <v>83.985</v>
      </c>
      <c r="J28" s="116">
        <f>VLOOKUP(B28,'[2]Sheet1'!$B$6:$U$31,20,FALSE)</f>
        <v>6</v>
      </c>
      <c r="K28" s="126">
        <f>VLOOKUP(B28,'[3]Sheet1'!$B$6:$D$31,3,FALSE)</f>
        <v>0</v>
      </c>
      <c r="L28" s="127">
        <f>VLOOKUP(B28,'[2]Sheet1'!$B$6:$W$31,22,FALSE)</f>
        <v>4.04</v>
      </c>
      <c r="M28" s="128">
        <f>VLOOKUP(B28,'[3]Sheet1'!$B$6:$Y$31,24,FALSE)</f>
        <v>0</v>
      </c>
      <c r="N28" s="128">
        <f>VLOOKUP(B28,'[3]Sheet1'!$B$6:$AB$31,27,FALSE)</f>
        <v>0</v>
      </c>
      <c r="O28" s="126">
        <f>VLOOKUP(B28,'[3]Sheet1'!$B$6:$AD$31,29,FALSE)</f>
      </c>
      <c r="P28" s="126">
        <f>VLOOKUP(B28,'[3]Sheet1'!$B$6:$AG$31,32,FALSE)</f>
        <v>0</v>
      </c>
      <c r="Q28" s="126">
        <f>VLOOKUP(B28,'[3]Sheet1'!$B$6:$AH$31,33,FALSE)</f>
        <v>0</v>
      </c>
      <c r="R28" s="136">
        <f>VLOOKUP(B28,'[3]Sheet1'!$B$6:$I$31,8,FALSE)</f>
        <v>17</v>
      </c>
      <c r="S28" s="126">
        <f>VLOOKUP(B28,'[3]Sheet1'!$B$6:$J$31,9,FALSE)</f>
        <v>1</v>
      </c>
      <c r="T28" s="126">
        <f>VLOOKUP(B28,'[3]Sheet1'!$B$6:$R$31,17,FALSE)</f>
        <v>0</v>
      </c>
      <c r="U28" s="126">
        <f>VLOOKUP(B28,'[3]Sheet1'!$B$6:$U$31,20,FALSE)</f>
        <v>0</v>
      </c>
      <c r="V28" s="136">
        <f>VLOOKUP(B28,'[3]Sheet1'!$B$6:$AI$31,34,FALSE)</f>
        <v>0</v>
      </c>
      <c r="W28" s="126">
        <f>VLOOKUP(B28,'[3]Sheet1'!$B$6:$AJ$31,35,FALSE)</f>
        <v>0</v>
      </c>
      <c r="X28" s="126">
        <f>VLOOKUP(B28,'[3]Sheet1'!$B$6:$AM$31,38,FALSE)</f>
        <v>0</v>
      </c>
      <c r="Y28" s="126">
        <f>VLOOKUP(B28,'[3]Sheet1'!$B$6:$AK$31,36,FALSE)</f>
        <v>0</v>
      </c>
      <c r="Z28" s="126">
        <f>VLOOKUP(B28,'[3]Sheet1'!$B$6:$V$31,21,FALSE)</f>
        <v>0</v>
      </c>
      <c r="AA28" s="126">
        <f>VLOOKUP(B28,'[3]Sheet1'!$B$6:$W$31,22,FALSE)</f>
        <v>0</v>
      </c>
      <c r="AB28" s="126">
        <f>VLOOKUP(B28,'[3]Sheet1'!$B$6:$AR$31,43,FALSE)</f>
        <v>0</v>
      </c>
      <c r="AC28" s="126">
        <f>VLOOKUP(B28,'[3]Sheet1'!$B$6:$AN$31,39,FALSE)</f>
        <v>3</v>
      </c>
      <c r="AD28" s="126">
        <f>VLOOKUP(B28,'[3]Sheet1'!$B$6:$AO$31,40,FALSE)</f>
        <v>0</v>
      </c>
      <c r="AE28" s="126">
        <f>VLOOKUP(B28,'[3]Sheet1'!$B$6:$AQ$31,42,FALSE)</f>
        <v>0</v>
      </c>
      <c r="AF28" s="126"/>
      <c r="AG28" s="126"/>
      <c r="AH28" s="142">
        <f>VLOOKUP(B28,'[2]Sheet1'!$B$6:$BA$31,52,FALSE)</f>
        <v>0</v>
      </c>
      <c r="AI28" s="142">
        <f>VLOOKUP(B28,'[2]Sheet1'!$B$6:$BB$31,53,FALSE)</f>
        <v>0</v>
      </c>
      <c r="AJ28" s="142">
        <f>VLOOKUP(B28,'[2]Sheet1'!$B$6:$AW$31,48,FALSE)</f>
        <v>0</v>
      </c>
      <c r="AK28" s="142">
        <f>VLOOKUP(B28,'[2]Sheet1'!$B$6:$AX$31,49,FALSE)</f>
        <v>0</v>
      </c>
      <c r="AL28" s="142">
        <f>VLOOKUP(B28,'[2]Sheet1'!$B$6:$AV$31,47,FALSE)</f>
        <v>0</v>
      </c>
      <c r="AM28" s="142">
        <v>0</v>
      </c>
      <c r="AN28" s="143">
        <f>VLOOKUP(B28,'[1]Sheet1'!$B$6:$P$31,15,FALSE)</f>
        <v>0</v>
      </c>
      <c r="AO28" s="143">
        <f>VLOOKUP(B28,'[1]Sheet1'!$B$6:$Q$31,16,FALSE)</f>
        <v>0</v>
      </c>
      <c r="AP28" s="142">
        <f>VLOOKUP(B28,'[1]Sheet1'!$B$6:$M$31,6,FALSE)</f>
        <v>0</v>
      </c>
      <c r="AQ28" s="142">
        <f>VLOOKUP(B28,'[1]Sheet1'!$B$6:$M$31,7,FALSE)</f>
        <v>0</v>
      </c>
      <c r="AR28" s="142"/>
      <c r="AS28" s="142"/>
      <c r="AT28" s="149">
        <f>VLOOKUP(B28,'[1]Sheet1'!$B$6:$C$31,2,FALSE)</f>
        <v>1</v>
      </c>
      <c r="AU28" s="149">
        <f>VLOOKUP(B28,'[1]Sheet1'!$B$6:$E$31,4,FALSE)</f>
        <v>1</v>
      </c>
      <c r="AV28" s="150"/>
      <c r="AW28" s="155">
        <v>0</v>
      </c>
      <c r="AX28" s="96"/>
      <c r="AY28" s="157"/>
      <c r="AZ28" s="158"/>
      <c r="BA28" s="104"/>
      <c r="BB28" s="159"/>
      <c r="BC28" s="160"/>
      <c r="BD28" s="159"/>
    </row>
    <row r="29" spans="1:56" ht="75.75" customHeight="1">
      <c r="A29" s="113">
        <f t="shared" si="0"/>
        <v>24</v>
      </c>
      <c r="B29" s="114" t="s">
        <v>81</v>
      </c>
      <c r="C29" s="115">
        <f>VLOOKUP(B29,'[4]Sheet1'!$B$5:$E$30,4,FALSE)</f>
        <v>23.0639705882353</v>
      </c>
      <c r="D29" s="115">
        <f>VLOOKUP(B29,'[4]Sheet1'!$B$5:$K$30,10,FALSE)</f>
        <v>10</v>
      </c>
      <c r="E29" s="115">
        <f>VLOOKUP(B29,'[2]Sheet1'!$B$6:$BE$31,56,FALSE)</f>
        <v>9.334</v>
      </c>
      <c r="F29" s="115">
        <f>VLOOKUP(B29,'[5]Sheet1'!$B$6:$AB$31,27,FALSE)</f>
        <v>14.5</v>
      </c>
      <c r="G29" s="115">
        <f>VLOOKUP(B29,'[1]Sheet1'!$B$6:$AA$31,26,FALSE)</f>
        <v>12</v>
      </c>
      <c r="H29" s="116">
        <f>VLOOKUP(B29,'[3]Sheet1'!$B$6:$AS$31,44,FALSE)</f>
        <v>15</v>
      </c>
      <c r="I29" s="125">
        <f t="shared" si="1"/>
        <v>83.8979705882353</v>
      </c>
      <c r="J29" s="116">
        <f>VLOOKUP(B29,'[2]Sheet1'!$B$6:$U$31,20,FALSE)</f>
        <v>73</v>
      </c>
      <c r="K29" s="126">
        <f>VLOOKUP(B29,'[3]Sheet1'!$B$6:$D$31,3,FALSE)</f>
        <v>3</v>
      </c>
      <c r="L29" s="127">
        <f>VLOOKUP(B29,'[2]Sheet1'!$B$6:$W$31,22,FALSE)</f>
        <v>0.666</v>
      </c>
      <c r="M29" s="128">
        <f>VLOOKUP(B29,'[3]Sheet1'!$B$6:$Y$31,24,FALSE)</f>
        <v>237.323529411765</v>
      </c>
      <c r="N29" s="128">
        <f>VLOOKUP(B29,'[3]Sheet1'!$B$6:$AB$31,27,FALSE)</f>
        <v>572.617647058824</v>
      </c>
      <c r="O29" s="126">
        <f>VLOOKUP(B29,'[3]Sheet1'!$B$6:$AD$31,29,FALSE)</f>
        <v>2.5</v>
      </c>
      <c r="P29" s="126">
        <f>VLOOKUP(B29,'[3]Sheet1'!$B$6:$AG$31,32,FALSE)</f>
        <v>0</v>
      </c>
      <c r="Q29" s="126">
        <f>VLOOKUP(B29,'[3]Sheet1'!$B$6:$AH$31,33,FALSE)</f>
        <v>0</v>
      </c>
      <c r="R29" s="136">
        <f>VLOOKUP(B29,'[3]Sheet1'!$B$6:$I$31,8,FALSE)</f>
        <v>6646</v>
      </c>
      <c r="S29" s="126">
        <f>VLOOKUP(B29,'[3]Sheet1'!$B$6:$J$31,9,FALSE)</f>
        <v>2</v>
      </c>
      <c r="T29" s="126">
        <f>VLOOKUP(B29,'[3]Sheet1'!$B$6:$R$31,17,FALSE)</f>
        <v>0</v>
      </c>
      <c r="U29" s="126">
        <f>VLOOKUP(B29,'[3]Sheet1'!$B$6:$U$31,20,FALSE)</f>
        <v>0</v>
      </c>
      <c r="V29" s="136">
        <f>VLOOKUP(B29,'[3]Sheet1'!$B$6:$AI$31,34,FALSE)</f>
        <v>1</v>
      </c>
      <c r="W29" s="126">
        <f>VLOOKUP(B29,'[3]Sheet1'!$B$6:$AJ$31,35,FALSE)</f>
        <v>0.5</v>
      </c>
      <c r="X29" s="126">
        <f>VLOOKUP(B29,'[3]Sheet1'!$B$6:$AM$31,38,FALSE)</f>
        <v>2</v>
      </c>
      <c r="Y29" s="126">
        <f>VLOOKUP(B29,'[3]Sheet1'!$B$6:$AK$31,36,FALSE)</f>
        <v>0</v>
      </c>
      <c r="Z29" s="126">
        <f>VLOOKUP(B29,'[3]Sheet1'!$B$6:$V$31,21,FALSE)</f>
        <v>0</v>
      </c>
      <c r="AA29" s="126">
        <f>VLOOKUP(B29,'[3]Sheet1'!$B$6:$W$31,22,FALSE)</f>
        <v>0</v>
      </c>
      <c r="AB29" s="126">
        <f>VLOOKUP(B29,'[3]Sheet1'!$B$6:$AR$31,43,FALSE)</f>
        <v>0.5</v>
      </c>
      <c r="AC29" s="126">
        <f>VLOOKUP(B29,'[3]Sheet1'!$B$6:$AN$31,39,FALSE)</f>
        <v>1</v>
      </c>
      <c r="AD29" s="126">
        <f>VLOOKUP(B29,'[3]Sheet1'!$B$6:$AO$31,40,FALSE)</f>
        <v>2</v>
      </c>
      <c r="AE29" s="126">
        <f>VLOOKUP(B29,'[3]Sheet1'!$B$6:$AQ$31,42,FALSE)-2</f>
        <v>1</v>
      </c>
      <c r="AF29" s="126">
        <v>2</v>
      </c>
      <c r="AG29" s="126"/>
      <c r="AH29" s="142">
        <f>VLOOKUP(B29,'[2]Sheet1'!$B$6:$BA$31,52,FALSE)</f>
        <v>2003</v>
      </c>
      <c r="AI29" s="142">
        <f>VLOOKUP(B29,'[2]Sheet1'!$B$6:$BB$31,53,FALSE)</f>
        <v>10</v>
      </c>
      <c r="AJ29" s="142">
        <f>VLOOKUP(B29,'[2]Sheet1'!$B$6:$AW$31,48,FALSE)</f>
        <v>0</v>
      </c>
      <c r="AK29" s="142">
        <f>VLOOKUP(B29,'[2]Sheet1'!$B$6:$AX$31,49,FALSE)</f>
        <v>0</v>
      </c>
      <c r="AL29" s="142">
        <f>VLOOKUP(B29,'[2]Sheet1'!$B$6:$AV$31,47,FALSE)</f>
        <v>0</v>
      </c>
      <c r="AM29" s="142"/>
      <c r="AN29" s="143">
        <f>VLOOKUP(B29,'[1]Sheet1'!$B$6:$P$31,15,FALSE)</f>
        <v>1</v>
      </c>
      <c r="AO29" s="143">
        <f>VLOOKUP(B29,'[1]Sheet1'!$B$6:$Q$31,16,FALSE)</f>
        <v>3</v>
      </c>
      <c r="AP29" s="142">
        <f>VLOOKUP(B29,'[1]Sheet1'!$B$6:$M$31,6,FALSE)</f>
        <v>0</v>
      </c>
      <c r="AQ29" s="142">
        <f>VLOOKUP(B29,'[1]Sheet1'!$B$6:$M$31,7,FALSE)</f>
        <v>0</v>
      </c>
      <c r="AR29" s="142"/>
      <c r="AS29" s="142"/>
      <c r="AT29" s="149">
        <f>VLOOKUP(B29,'[1]Sheet1'!$B$6:$C$31,2,FALSE)</f>
        <v>1</v>
      </c>
      <c r="AU29" s="149">
        <f>VLOOKUP(B29,'[1]Sheet1'!$B$6:$E$31,4,FALSE)</f>
        <v>0.990216396477903</v>
      </c>
      <c r="AV29" s="150"/>
      <c r="AW29" s="155">
        <v>0.5</v>
      </c>
      <c r="AX29" s="96"/>
      <c r="AY29" s="175" t="s">
        <v>62</v>
      </c>
      <c r="AZ29" s="158"/>
      <c r="BA29" s="158"/>
      <c r="BB29" s="158"/>
      <c r="BC29" s="159"/>
      <c r="BD29" s="160"/>
    </row>
    <row r="30" spans="1:56" ht="75.75" customHeight="1">
      <c r="A30" s="113">
        <f t="shared" si="0"/>
        <v>25</v>
      </c>
      <c r="B30" s="114" t="s">
        <v>82</v>
      </c>
      <c r="C30" s="115">
        <f>VLOOKUP(B30,'[4]Sheet1'!$B$5:$E$30,4,FALSE)</f>
        <v>19.5851851851852</v>
      </c>
      <c r="D30" s="115">
        <f>VLOOKUP(B30,'[4]Sheet1'!$B$5:$K$30,10,FALSE)</f>
        <v>10</v>
      </c>
      <c r="E30" s="115">
        <f>VLOOKUP(B30,'[2]Sheet1'!$B$6:$BE$31,56,FALSE)</f>
        <v>16.5</v>
      </c>
      <c r="F30" s="115">
        <f>VLOOKUP(B30,'[5]Sheet1'!$B$6:$AB$31,27,FALSE)</f>
        <v>14.5</v>
      </c>
      <c r="G30" s="115">
        <f>VLOOKUP(B30,'[1]Sheet1'!$B$6:$AA$31,26,FALSE)</f>
        <v>8.5</v>
      </c>
      <c r="H30" s="116">
        <f>VLOOKUP(B30,'[3]Sheet1'!$B$6:$AS$31,44,FALSE)</f>
        <v>13</v>
      </c>
      <c r="I30" s="125">
        <f t="shared" si="1"/>
        <v>82.0851851851852</v>
      </c>
      <c r="J30" s="116">
        <f>VLOOKUP(B30,'[2]Sheet1'!$B$6:$U$31,20,FALSE)</f>
        <v>12</v>
      </c>
      <c r="K30" s="126">
        <f>VLOOKUP(B30,'[3]Sheet1'!$B$6:$D$31,3,FALSE)</f>
        <v>0</v>
      </c>
      <c r="L30" s="127">
        <f>VLOOKUP(B30,'[2]Sheet1'!$B$6:$W$31,22,FALSE)</f>
        <v>3.5</v>
      </c>
      <c r="M30" s="128">
        <f>VLOOKUP(B30,'[3]Sheet1'!$B$6:$Y$31,24,FALSE)</f>
        <v>287.219512195122</v>
      </c>
      <c r="N30" s="128">
        <f>VLOOKUP(B30,'[3]Sheet1'!$B$6:$AB$31,27,FALSE)</f>
        <v>400.243902439024</v>
      </c>
      <c r="O30" s="126">
        <f>VLOOKUP(B30,'[3]Sheet1'!$B$6:$AD$31,29,FALSE)</f>
        <v>1.5</v>
      </c>
      <c r="P30" s="126">
        <f>VLOOKUP(B30,'[3]Sheet1'!$B$6:$AG$31,32,FALSE)</f>
        <v>0</v>
      </c>
      <c r="Q30" s="126">
        <f>VLOOKUP(B30,'[3]Sheet1'!$B$6:$AH$31,33,FALSE)</f>
        <v>0</v>
      </c>
      <c r="R30" s="136">
        <f>VLOOKUP(B30,'[3]Sheet1'!$B$6:$I$31,8,FALSE)</f>
        <v>2401</v>
      </c>
      <c r="S30" s="126">
        <f>VLOOKUP(B30,'[3]Sheet1'!$B$6:$J$31,9,FALSE)</f>
        <v>1.5</v>
      </c>
      <c r="T30" s="126">
        <f>VLOOKUP(B30,'[3]Sheet1'!$B$6:$R$31,17,FALSE)</f>
        <v>1</v>
      </c>
      <c r="U30" s="126">
        <f>VLOOKUP(B30,'[3]Sheet1'!$B$6:$U$31,20,FALSE)</f>
        <v>0</v>
      </c>
      <c r="V30" s="136">
        <f>VLOOKUP(B30,'[3]Sheet1'!$B$6:$AI$31,34,FALSE)</f>
        <v>0</v>
      </c>
      <c r="W30" s="126">
        <f>VLOOKUP(B30,'[3]Sheet1'!$B$6:$AJ$31,35,FALSE)</f>
        <v>0</v>
      </c>
      <c r="X30" s="126">
        <f>VLOOKUP(B30,'[3]Sheet1'!$B$6:$AM$31,38,FALSE)</f>
        <v>1</v>
      </c>
      <c r="Y30" s="126">
        <f>VLOOKUP(B30,'[3]Sheet1'!$B$6:$AK$31,36,FALSE)</f>
        <v>3</v>
      </c>
      <c r="Z30" s="126">
        <f>VLOOKUP(B30,'[3]Sheet1'!$B$6:$V$31,21,FALSE)</f>
        <v>5</v>
      </c>
      <c r="AA30" s="126">
        <f>VLOOKUP(B30,'[3]Sheet1'!$B$6:$W$31,22,FALSE)</f>
        <v>1</v>
      </c>
      <c r="AB30" s="126">
        <f>VLOOKUP(B30,'[3]Sheet1'!$B$6:$AR$31,43,FALSE)</f>
        <v>1</v>
      </c>
      <c r="AC30" s="126">
        <f>VLOOKUP(B30,'[3]Sheet1'!$B$6:$AN$31,39,FALSE)</f>
        <v>0</v>
      </c>
      <c r="AD30" s="126">
        <f>VLOOKUP(B30,'[3]Sheet1'!$B$6:$AO$31,40,FALSE)</f>
        <v>3</v>
      </c>
      <c r="AE30" s="126">
        <f>VLOOKUP(B30,'[3]Sheet1'!$B$6:$AQ$31,42,FALSE)</f>
        <v>0</v>
      </c>
      <c r="AF30" s="126"/>
      <c r="AG30" s="126"/>
      <c r="AH30" s="142">
        <f>VLOOKUP(B30,'[2]Sheet1'!$B$6:$BA$31,52,FALSE)</f>
        <v>0</v>
      </c>
      <c r="AI30" s="142">
        <f>VLOOKUP(B30,'[2]Sheet1'!$B$6:$BB$31,53,FALSE)</f>
        <v>0</v>
      </c>
      <c r="AJ30" s="142">
        <f>VLOOKUP(B30,'[2]Sheet1'!$B$6:$AW$31,48,FALSE)</f>
        <v>0</v>
      </c>
      <c r="AK30" s="142">
        <f>VLOOKUP(B30,'[2]Sheet1'!$B$6:$AX$31,49,FALSE)</f>
        <v>0</v>
      </c>
      <c r="AL30" s="142">
        <f>VLOOKUP(B30,'[2]Sheet1'!$B$6:$AV$31,47,FALSE)</f>
        <v>0</v>
      </c>
      <c r="AM30" s="142">
        <v>0</v>
      </c>
      <c r="AN30" s="143">
        <f>VLOOKUP(B30,'[1]Sheet1'!$B$6:$P$31,15,FALSE)</f>
        <v>1</v>
      </c>
      <c r="AO30" s="143">
        <f>VLOOKUP(B30,'[1]Sheet1'!$B$6:$Q$31,16,FALSE)</f>
        <v>3</v>
      </c>
      <c r="AP30" s="142">
        <f>VLOOKUP(B30,'[1]Sheet1'!$B$6:$M$31,6,FALSE)</f>
        <v>1</v>
      </c>
      <c r="AQ30" s="142">
        <f>VLOOKUP(B30,'[1]Sheet1'!$B$6:$M$31,7,FALSE)</f>
        <v>0.5</v>
      </c>
      <c r="AR30" s="153" t="s">
        <v>83</v>
      </c>
      <c r="AS30" s="154"/>
      <c r="AT30" s="149">
        <f>VLOOKUP(B30,'[1]Sheet1'!$B$6:$C$31,2,FALSE)</f>
        <v>0</v>
      </c>
      <c r="AU30" s="149">
        <f>VLOOKUP(B30,'[1]Sheet1'!$B$6:$E$31,4,FALSE)</f>
        <v>0</v>
      </c>
      <c r="AV30" s="155">
        <v>3</v>
      </c>
      <c r="AW30" s="155">
        <v>0.5</v>
      </c>
      <c r="AX30" s="96"/>
      <c r="AY30" s="176" t="s">
        <v>62</v>
      </c>
      <c r="AZ30" s="177"/>
      <c r="BA30" s="108"/>
      <c r="BB30" s="160"/>
      <c r="BC30" s="160"/>
      <c r="BD30" s="102"/>
    </row>
    <row r="31" spans="1:56" ht="75.75" customHeight="1">
      <c r="A31" s="113">
        <f t="shared" si="0"/>
        <v>26</v>
      </c>
      <c r="B31" s="114" t="s">
        <v>84</v>
      </c>
      <c r="C31" s="115">
        <f>VLOOKUP(B31,'[4]Sheet1'!$B$5:$E$30,4,FALSE)</f>
        <v>22.4125</v>
      </c>
      <c r="D31" s="115">
        <f>VLOOKUP(B31,'[4]Sheet1'!$B$5:$K$30,10,FALSE)</f>
        <v>10</v>
      </c>
      <c r="E31" s="115">
        <f>VLOOKUP(B31,'[2]Sheet1'!$B$6:$BE$31,56,FALSE)</f>
        <v>17.335</v>
      </c>
      <c r="F31" s="115">
        <f>VLOOKUP(B31,'[5]Sheet1'!$B$6:$AB$31,27,FALSE)</f>
        <v>15</v>
      </c>
      <c r="G31" s="115">
        <f>VLOOKUP(B31,'[1]Sheet1'!$B$6:$AA$31,26,FALSE)</f>
        <v>12</v>
      </c>
      <c r="H31" s="116">
        <f>VLOOKUP(B31,'[3]Sheet1'!$B$6:$AS$31,44,FALSE)</f>
        <v>5</v>
      </c>
      <c r="I31" s="125">
        <f t="shared" si="1"/>
        <v>81.7475</v>
      </c>
      <c r="J31" s="116">
        <f>VLOOKUP(B31,'[2]Sheet1'!$B$6:$U$31,20,FALSE)</f>
        <v>6</v>
      </c>
      <c r="K31" s="126">
        <f>VLOOKUP(B31,'[3]Sheet1'!$B$6:$D$31,3,FALSE)</f>
        <v>0</v>
      </c>
      <c r="L31" s="127">
        <f>VLOOKUP(B31,'[2]Sheet1'!$B$6:$W$31,22,FALSE)</f>
        <v>2.165</v>
      </c>
      <c r="M31" s="128">
        <f>VLOOKUP(B31,'[3]Sheet1'!$B$6:$Y$31,24,FALSE)</f>
        <v>0</v>
      </c>
      <c r="N31" s="128">
        <f>VLOOKUP(B31,'[3]Sheet1'!$B$6:$AB$31,27,FALSE)</f>
        <v>0</v>
      </c>
      <c r="O31" s="126">
        <f>VLOOKUP(B31,'[3]Sheet1'!$B$6:$AD$31,29,FALSE)</f>
      </c>
      <c r="P31" s="126">
        <f>VLOOKUP(B31,'[3]Sheet1'!$B$6:$AG$31,32,FALSE)</f>
        <v>0</v>
      </c>
      <c r="Q31" s="126">
        <f>VLOOKUP(B31,'[3]Sheet1'!$B$6:$AH$31,33,FALSE)</f>
        <v>0</v>
      </c>
      <c r="R31" s="136">
        <f>VLOOKUP(B31,'[3]Sheet1'!$B$6:$I$31,8,FALSE)</f>
        <v>0</v>
      </c>
      <c r="S31" s="126">
        <f>VLOOKUP(B31,'[3]Sheet1'!$B$6:$J$31,9,FALSE)</f>
        <v>0</v>
      </c>
      <c r="T31" s="126">
        <f>VLOOKUP(B31,'[3]Sheet1'!$B$6:$R$31,17,FALSE)</f>
        <v>0</v>
      </c>
      <c r="U31" s="126">
        <f>VLOOKUP(B31,'[3]Sheet1'!$B$6:$U$31,20,FALSE)</f>
        <v>0</v>
      </c>
      <c r="V31" s="136">
        <f>VLOOKUP(B31,'[3]Sheet1'!$B$6:$AI$31,34,FALSE)</f>
        <v>0</v>
      </c>
      <c r="W31" s="126">
        <f>VLOOKUP(B31,'[3]Sheet1'!$B$6:$AJ$31,35,FALSE)</f>
        <v>0</v>
      </c>
      <c r="X31" s="126">
        <f>VLOOKUP(B31,'[3]Sheet1'!$B$6:$AM$31,38,FALSE)</f>
        <v>0</v>
      </c>
      <c r="Y31" s="126">
        <f>VLOOKUP(B31,'[3]Sheet1'!$B$6:$AK$31,36,FALSE)</f>
        <v>0</v>
      </c>
      <c r="Z31" s="126">
        <f>VLOOKUP(B31,'[3]Sheet1'!$B$6:$V$31,21,FALSE)</f>
        <v>0</v>
      </c>
      <c r="AA31" s="126">
        <f>VLOOKUP(B31,'[3]Sheet1'!$B$6:$W$31,22,FALSE)</f>
        <v>0</v>
      </c>
      <c r="AB31" s="126">
        <f>VLOOKUP(B31,'[3]Sheet1'!$B$6:$AR$31,43,FALSE)</f>
        <v>0</v>
      </c>
      <c r="AC31" s="126">
        <f>VLOOKUP(B31,'[3]Sheet1'!$B$6:$AN$31,39,FALSE)</f>
        <v>3</v>
      </c>
      <c r="AD31" s="126">
        <f>VLOOKUP(B31,'[3]Sheet1'!$B$6:$AO$31,40,FALSE)</f>
        <v>0</v>
      </c>
      <c r="AE31" s="126">
        <f>VLOOKUP(B31,'[3]Sheet1'!$B$6:$AQ$31,42,FALSE)-2</f>
        <v>0</v>
      </c>
      <c r="AF31" s="126">
        <v>2</v>
      </c>
      <c r="AG31" s="126"/>
      <c r="AH31" s="142">
        <f>VLOOKUP(B31,'[2]Sheet1'!$B$6:$BA$31,52,FALSE)</f>
        <v>0</v>
      </c>
      <c r="AI31" s="142">
        <f>VLOOKUP(B31,'[2]Sheet1'!$B$6:$BB$31,53,FALSE)</f>
        <v>0</v>
      </c>
      <c r="AJ31" s="142">
        <f>VLOOKUP(B31,'[2]Sheet1'!$B$6:$AW$31,48,FALSE)</f>
        <v>0</v>
      </c>
      <c r="AK31" s="142">
        <f>VLOOKUP(B31,'[2]Sheet1'!$B$6:$AX$31,49,FALSE)</f>
        <v>0</v>
      </c>
      <c r="AL31" s="142">
        <f>VLOOKUP(B31,'[2]Sheet1'!$B$6:$AV$31,47,FALSE)</f>
        <v>0.5</v>
      </c>
      <c r="AM31" s="142">
        <v>0</v>
      </c>
      <c r="AN31" s="143">
        <f>VLOOKUP(B31,'[1]Sheet1'!$B$6:$P$31,15,FALSE)</f>
        <v>1</v>
      </c>
      <c r="AO31" s="143">
        <f>VLOOKUP(B31,'[1]Sheet1'!$B$6:$Q$31,16,FALSE)</f>
        <v>3</v>
      </c>
      <c r="AP31" s="142">
        <f>VLOOKUP(B31,'[1]Sheet1'!$B$6:$M$31,6,FALSE)</f>
        <v>0</v>
      </c>
      <c r="AQ31" s="142">
        <f>VLOOKUP(B31,'[1]Sheet1'!$B$6:$M$31,7,FALSE)</f>
        <v>0</v>
      </c>
      <c r="AR31" s="142"/>
      <c r="AS31" s="156"/>
      <c r="AT31" s="149">
        <f>VLOOKUP(B31,'[1]Sheet1'!$B$6:$C$31,2,FALSE)</f>
        <v>0</v>
      </c>
      <c r="AU31" s="149">
        <f>VLOOKUP(B31,'[1]Sheet1'!$B$6:$E$31,4,FALSE)</f>
        <v>0</v>
      </c>
      <c r="AV31" s="150"/>
      <c r="AW31" s="155">
        <v>0</v>
      </c>
      <c r="AX31" s="96"/>
      <c r="AY31" s="174"/>
      <c r="AZ31" s="158"/>
      <c r="BA31" s="171"/>
      <c r="BB31" s="159"/>
      <c r="BC31" s="160"/>
      <c r="BD31" s="178"/>
    </row>
  </sheetData>
  <sheetProtection/>
  <autoFilter ref="A5:BD31">
    <sortState ref="A6:BD31">
      <sortCondition sortBy="value" ref="A6:A31"/>
    </sortState>
  </autoFilter>
  <mergeCells count="27">
    <mergeCell ref="A1:AX1"/>
    <mergeCell ref="A2:AX2"/>
    <mergeCell ref="J3:AG3"/>
    <mergeCell ref="AH3:AW3"/>
    <mergeCell ref="J4:L4"/>
    <mergeCell ref="M4:O4"/>
    <mergeCell ref="P4:Q4"/>
    <mergeCell ref="R4:S4"/>
    <mergeCell ref="V4:W4"/>
    <mergeCell ref="X4:Y4"/>
    <mergeCell ref="Z4:AA4"/>
    <mergeCell ref="AC4:AF4"/>
    <mergeCell ref="AH4:AI4"/>
    <mergeCell ref="AJ4:AK4"/>
    <mergeCell ref="AN4:AO4"/>
    <mergeCell ref="AP4:AQ4"/>
    <mergeCell ref="AR4:AV4"/>
    <mergeCell ref="A3:A5"/>
    <mergeCell ref="B3:B5"/>
    <mergeCell ref="C3:C5"/>
    <mergeCell ref="D3:D5"/>
    <mergeCell ref="E3:E5"/>
    <mergeCell ref="F3:F5"/>
    <mergeCell ref="G3:G5"/>
    <mergeCell ref="H3:H5"/>
    <mergeCell ref="I3:I5"/>
    <mergeCell ref="AX3:AX5"/>
  </mergeCells>
  <conditionalFormatting sqref="I6:I31">
    <cfRule type="expression" priority="3" dxfId="0" stopIfTrue="1">
      <formula>LARGE($I$6:$I$31,MIN(8,COUNT($I$6:$I$31)))&lt;=I6</formula>
    </cfRule>
  </conditionalFormatting>
  <conditionalFormatting sqref="I1:I5 I32:I65536">
    <cfRule type="top10" priority="14" dxfId="1" rank="8"/>
  </conditionalFormatting>
  <printOptions/>
  <pageMargins left="0.7479166666666667" right="0.66875" top="1" bottom="1" header="0.5118055555555555" footer="0.5118055555555555"/>
  <pageSetup fitToHeight="0" fitToWidth="1" horizontalDpi="600" verticalDpi="600" orientation="landscape" paperSize="9" scale="33"/>
</worksheet>
</file>

<file path=xl/worksheets/sheet2.xml><?xml version="1.0" encoding="utf-8"?>
<worksheet xmlns="http://schemas.openxmlformats.org/spreadsheetml/2006/main" xmlns:r="http://schemas.openxmlformats.org/officeDocument/2006/relationships">
  <sheetPr>
    <pageSetUpPr fitToPage="1"/>
  </sheetPr>
  <dimension ref="A1:BD32"/>
  <sheetViews>
    <sheetView showZeros="0" tabSelected="1" zoomScale="70" zoomScaleNormal="70" workbookViewId="0" topLeftCell="A1">
      <pane ySplit="5" topLeftCell="A6" activePane="bottomLeft" state="frozen"/>
      <selection pane="bottomLeft" activeCell="B26" sqref="B26"/>
    </sheetView>
  </sheetViews>
  <sheetFormatPr defaultColWidth="9.00390625" defaultRowHeight="14.25"/>
  <cols>
    <col min="1" max="1" width="5.75390625" style="2" customWidth="1"/>
    <col min="2" max="2" width="20.75390625" style="3" customWidth="1"/>
    <col min="3" max="3" width="7.125" style="3" customWidth="1"/>
    <col min="4" max="4" width="5.625" style="3" customWidth="1"/>
    <col min="5" max="5" width="10.00390625" style="3" customWidth="1"/>
    <col min="6" max="6" width="7.75390625" style="3" customWidth="1"/>
    <col min="7" max="7" width="5.625" style="3" customWidth="1"/>
    <col min="8" max="8" width="7.25390625" style="4" customWidth="1"/>
    <col min="9" max="9" width="10.625" style="5" customWidth="1"/>
    <col min="10" max="10" width="5.50390625" style="4" customWidth="1"/>
    <col min="11" max="11" width="6.875" style="3" customWidth="1"/>
    <col min="12" max="12" width="10.00390625" style="6" customWidth="1"/>
    <col min="13" max="13" width="8.625" style="7" customWidth="1"/>
    <col min="14" max="14" width="9.375" style="7" customWidth="1"/>
    <col min="15" max="15" width="5.50390625" style="3" customWidth="1"/>
    <col min="16" max="17" width="5.00390625" style="3" customWidth="1"/>
    <col min="18" max="18" width="7.875" style="8" customWidth="1"/>
    <col min="19" max="19" width="5.375" style="9" customWidth="1"/>
    <col min="20" max="20" width="5.625" style="9" customWidth="1"/>
    <col min="21" max="21" width="6.75390625" style="9" customWidth="1"/>
    <col min="22" max="22" width="3.625" style="8" customWidth="1"/>
    <col min="23" max="23" width="5.375" style="9" customWidth="1"/>
    <col min="24" max="24" width="6.00390625" style="9" customWidth="1"/>
    <col min="25" max="25" width="3.625" style="9" customWidth="1"/>
    <col min="26" max="27" width="5.375" style="9" customWidth="1"/>
    <col min="28" max="28" width="7.00390625" style="9" customWidth="1"/>
    <col min="29" max="29" width="6.00390625" style="9" customWidth="1"/>
    <col min="30" max="30" width="5.125" style="9" customWidth="1"/>
    <col min="31" max="31" width="6.00390625" style="9" customWidth="1"/>
    <col min="32" max="33" width="5.125" style="9" customWidth="1"/>
    <col min="34" max="34" width="5.00390625" style="10" customWidth="1"/>
    <col min="35" max="35" width="4.875" style="10" customWidth="1"/>
    <col min="36" max="37" width="4.625" style="10" customWidth="1"/>
    <col min="38" max="38" width="6.00390625" style="10" customWidth="1"/>
    <col min="39" max="39" width="5.875" style="10" customWidth="1"/>
    <col min="40" max="41" width="3.625" style="11" customWidth="1"/>
    <col min="42" max="42" width="3.625" style="10" customWidth="1"/>
    <col min="43" max="43" width="6.00390625" style="10" customWidth="1"/>
    <col min="44" max="45" width="3.625" style="10" customWidth="1"/>
    <col min="46" max="46" width="7.375" style="12" customWidth="1"/>
    <col min="47" max="47" width="8.50390625" style="12" customWidth="1"/>
    <col min="48" max="48" width="4.75390625" style="13" customWidth="1"/>
    <col min="49" max="49" width="6.375" style="14" customWidth="1"/>
    <col min="50" max="50" width="4.50390625" style="15" customWidth="1"/>
    <col min="51" max="51" width="27.875" style="16" customWidth="1"/>
    <col min="52" max="52" width="18.875" style="17" customWidth="1"/>
    <col min="53" max="53" width="25.75390625" style="15" customWidth="1"/>
    <col min="54" max="54" width="23.25390625" style="0" customWidth="1"/>
    <col min="55" max="55" width="14.875" style="18" customWidth="1"/>
    <col min="56" max="56" width="19.375" style="18" customWidth="1"/>
    <col min="57" max="16384" width="9.00390625" style="18" customWidth="1"/>
  </cols>
  <sheetData>
    <row r="1" spans="1:53" ht="36" customHeight="1">
      <c r="A1" s="19" t="s">
        <v>0</v>
      </c>
      <c r="B1" s="19"/>
      <c r="C1" s="19"/>
      <c r="D1" s="19"/>
      <c r="E1" s="19"/>
      <c r="F1" s="19"/>
      <c r="G1" s="19"/>
      <c r="H1" s="20"/>
      <c r="I1" s="31"/>
      <c r="J1" s="20"/>
      <c r="K1" s="32"/>
      <c r="L1" s="33"/>
      <c r="M1" s="34"/>
      <c r="N1" s="34"/>
      <c r="O1" s="32"/>
      <c r="P1" s="32"/>
      <c r="Q1" s="32"/>
      <c r="R1" s="51"/>
      <c r="S1" s="52"/>
      <c r="T1" s="52"/>
      <c r="U1" s="52"/>
      <c r="V1" s="51"/>
      <c r="W1" s="52"/>
      <c r="X1" s="52"/>
      <c r="Y1" s="52"/>
      <c r="Z1" s="52"/>
      <c r="AA1" s="52"/>
      <c r="AB1" s="52"/>
      <c r="AC1" s="52"/>
      <c r="AD1" s="52"/>
      <c r="AE1" s="52"/>
      <c r="AF1" s="52"/>
      <c r="AG1" s="52"/>
      <c r="AH1" s="51"/>
      <c r="AI1" s="51"/>
      <c r="AJ1" s="51"/>
      <c r="AK1" s="51"/>
      <c r="AL1" s="51"/>
      <c r="AM1" s="51"/>
      <c r="AN1" s="52"/>
      <c r="AO1" s="52"/>
      <c r="AP1" s="51"/>
      <c r="AQ1" s="51"/>
      <c r="AR1" s="51"/>
      <c r="AS1" s="51"/>
      <c r="AT1" s="70"/>
      <c r="AU1" s="70"/>
      <c r="AV1" s="19"/>
      <c r="AW1" s="32"/>
      <c r="AX1" s="19"/>
      <c r="AY1" s="85"/>
      <c r="AZ1" s="86"/>
      <c r="BA1" s="19"/>
    </row>
    <row r="2" spans="1:53" ht="36" customHeight="1">
      <c r="A2" s="21" t="s">
        <v>1</v>
      </c>
      <c r="B2" s="21"/>
      <c r="C2" s="21"/>
      <c r="D2" s="21"/>
      <c r="E2" s="21"/>
      <c r="F2" s="21"/>
      <c r="G2" s="21"/>
      <c r="H2" s="22"/>
      <c r="I2" s="35"/>
      <c r="J2" s="22"/>
      <c r="K2" s="36"/>
      <c r="L2" s="37"/>
      <c r="M2" s="38"/>
      <c r="N2" s="38"/>
      <c r="O2" s="36"/>
      <c r="P2" s="36"/>
      <c r="Q2" s="36"/>
      <c r="R2" s="53"/>
      <c r="S2" s="54"/>
      <c r="T2" s="54"/>
      <c r="U2" s="54"/>
      <c r="V2" s="53"/>
      <c r="W2" s="54"/>
      <c r="X2" s="54"/>
      <c r="Y2" s="54"/>
      <c r="Z2" s="54"/>
      <c r="AA2" s="54"/>
      <c r="AB2" s="54"/>
      <c r="AC2" s="54"/>
      <c r="AD2" s="54"/>
      <c r="AE2" s="54"/>
      <c r="AF2" s="54"/>
      <c r="AG2" s="54"/>
      <c r="AH2" s="53"/>
      <c r="AI2" s="53"/>
      <c r="AJ2" s="53"/>
      <c r="AK2" s="53"/>
      <c r="AL2" s="53"/>
      <c r="AM2" s="53"/>
      <c r="AN2" s="54"/>
      <c r="AO2" s="54"/>
      <c r="AP2" s="53"/>
      <c r="AQ2" s="53"/>
      <c r="AR2" s="53"/>
      <c r="AS2" s="53"/>
      <c r="AT2" s="71"/>
      <c r="AU2" s="71"/>
      <c r="AV2" s="21"/>
      <c r="AW2" s="36"/>
      <c r="AX2" s="21"/>
      <c r="AY2" s="87"/>
      <c r="AZ2" s="88"/>
      <c r="BA2" s="89"/>
    </row>
    <row r="3" spans="1:56" ht="36" customHeight="1">
      <c r="A3" s="23" t="s">
        <v>2</v>
      </c>
      <c r="B3" s="24" t="s">
        <v>3</v>
      </c>
      <c r="C3" s="24" t="s">
        <v>4</v>
      </c>
      <c r="D3" s="24" t="s">
        <v>5</v>
      </c>
      <c r="E3" s="24" t="s">
        <v>6</v>
      </c>
      <c r="F3" s="24" t="s">
        <v>7</v>
      </c>
      <c r="G3" s="24" t="s">
        <v>8</v>
      </c>
      <c r="H3" s="25" t="s">
        <v>9</v>
      </c>
      <c r="I3" s="39" t="s">
        <v>10</v>
      </c>
      <c r="J3" s="40" t="s">
        <v>11</v>
      </c>
      <c r="K3" s="41"/>
      <c r="L3" s="41"/>
      <c r="M3" s="42"/>
      <c r="N3" s="42"/>
      <c r="O3" s="41"/>
      <c r="P3" s="41"/>
      <c r="Q3" s="41"/>
      <c r="R3" s="41"/>
      <c r="S3" s="41"/>
      <c r="T3" s="41"/>
      <c r="U3" s="41"/>
      <c r="V3" s="41"/>
      <c r="W3" s="41"/>
      <c r="X3" s="41"/>
      <c r="Y3" s="41"/>
      <c r="Z3" s="41"/>
      <c r="AA3" s="41"/>
      <c r="AB3" s="41"/>
      <c r="AC3" s="41"/>
      <c r="AD3" s="41"/>
      <c r="AE3" s="41"/>
      <c r="AF3" s="41"/>
      <c r="AG3" s="66"/>
      <c r="AH3" s="59" t="s">
        <v>12</v>
      </c>
      <c r="AI3" s="59"/>
      <c r="AJ3" s="59"/>
      <c r="AK3" s="59"/>
      <c r="AL3" s="59"/>
      <c r="AM3" s="59"/>
      <c r="AN3" s="58"/>
      <c r="AO3" s="58"/>
      <c r="AP3" s="59"/>
      <c r="AQ3" s="59"/>
      <c r="AR3" s="59"/>
      <c r="AS3" s="59"/>
      <c r="AT3" s="72"/>
      <c r="AU3" s="72"/>
      <c r="AV3" s="23"/>
      <c r="AW3" s="24"/>
      <c r="AX3" s="90" t="s">
        <v>13</v>
      </c>
      <c r="AY3" s="85"/>
      <c r="AZ3" s="91"/>
      <c r="BA3" s="92"/>
      <c r="BB3" s="93"/>
      <c r="BC3" s="94"/>
      <c r="BD3" s="94"/>
    </row>
    <row r="4" spans="1:56" ht="60" customHeight="1">
      <c r="A4" s="23"/>
      <c r="B4" s="24"/>
      <c r="C4" s="24"/>
      <c r="D4" s="24"/>
      <c r="E4" s="24"/>
      <c r="F4" s="24"/>
      <c r="G4" s="24"/>
      <c r="H4" s="25"/>
      <c r="I4" s="39"/>
      <c r="J4" s="25" t="s">
        <v>14</v>
      </c>
      <c r="K4" s="24"/>
      <c r="L4" s="43"/>
      <c r="M4" s="44" t="s">
        <v>15</v>
      </c>
      <c r="N4" s="44"/>
      <c r="O4" s="24"/>
      <c r="P4" s="45" t="s">
        <v>16</v>
      </c>
      <c r="Q4" s="55"/>
      <c r="R4" s="56" t="s">
        <v>17</v>
      </c>
      <c r="S4" s="57"/>
      <c r="T4" s="58" t="s">
        <v>18</v>
      </c>
      <c r="U4" s="58" t="s">
        <v>19</v>
      </c>
      <c r="V4" s="59" t="s">
        <v>20</v>
      </c>
      <c r="W4" s="58"/>
      <c r="X4" s="58" t="s">
        <v>21</v>
      </c>
      <c r="Y4" s="58"/>
      <c r="Z4" s="63" t="s">
        <v>22</v>
      </c>
      <c r="AA4" s="64"/>
      <c r="AB4" s="64" t="s">
        <v>23</v>
      </c>
      <c r="AC4" s="45" t="s">
        <v>24</v>
      </c>
      <c r="AD4" s="55"/>
      <c r="AE4" s="55"/>
      <c r="AF4" s="65"/>
      <c r="AG4" s="24" t="s">
        <v>25</v>
      </c>
      <c r="AH4" s="59" t="s">
        <v>26</v>
      </c>
      <c r="AI4" s="59"/>
      <c r="AJ4" s="56" t="s">
        <v>27</v>
      </c>
      <c r="AK4" s="57"/>
      <c r="AL4" s="57" t="s">
        <v>28</v>
      </c>
      <c r="AM4" s="67" t="s">
        <v>29</v>
      </c>
      <c r="AN4" s="58" t="s">
        <v>30</v>
      </c>
      <c r="AO4" s="58"/>
      <c r="AP4" s="59" t="s">
        <v>31</v>
      </c>
      <c r="AQ4" s="59"/>
      <c r="AR4" s="73" t="s">
        <v>32</v>
      </c>
      <c r="AS4" s="74"/>
      <c r="AT4" s="74"/>
      <c r="AU4" s="74"/>
      <c r="AV4" s="75"/>
      <c r="AW4" s="24" t="s">
        <v>25</v>
      </c>
      <c r="AX4" s="90"/>
      <c r="AY4" s="85"/>
      <c r="AZ4" s="91"/>
      <c r="BA4" s="92"/>
      <c r="BB4" s="93"/>
      <c r="BC4" s="94"/>
      <c r="BD4" s="94"/>
    </row>
    <row r="5" spans="1:56" s="1" customFormat="1" ht="108.75" customHeight="1">
      <c r="A5" s="23"/>
      <c r="B5" s="24"/>
      <c r="C5" s="24"/>
      <c r="D5" s="24"/>
      <c r="E5" s="24"/>
      <c r="F5" s="24"/>
      <c r="G5" s="24"/>
      <c r="H5" s="25"/>
      <c r="I5" s="39"/>
      <c r="J5" s="25" t="s">
        <v>33</v>
      </c>
      <c r="K5" s="24" t="s">
        <v>34</v>
      </c>
      <c r="L5" s="43" t="s">
        <v>35</v>
      </c>
      <c r="M5" s="44" t="s">
        <v>36</v>
      </c>
      <c r="N5" s="44" t="s">
        <v>37</v>
      </c>
      <c r="O5" s="24" t="s">
        <v>34</v>
      </c>
      <c r="P5" s="46" t="s">
        <v>38</v>
      </c>
      <c r="Q5" s="46" t="s">
        <v>39</v>
      </c>
      <c r="R5" s="60" t="s">
        <v>40</v>
      </c>
      <c r="S5" s="58" t="s">
        <v>34</v>
      </c>
      <c r="T5" s="61" t="s">
        <v>39</v>
      </c>
      <c r="U5" s="61" t="s">
        <v>39</v>
      </c>
      <c r="V5" s="59" t="s">
        <v>41</v>
      </c>
      <c r="W5" s="58" t="s">
        <v>34</v>
      </c>
      <c r="X5" s="61" t="s">
        <v>42</v>
      </c>
      <c r="Y5" s="58" t="s">
        <v>43</v>
      </c>
      <c r="Z5" s="61" t="s">
        <v>44</v>
      </c>
      <c r="AA5" s="58" t="s">
        <v>34</v>
      </c>
      <c r="AB5" s="58" t="s">
        <v>34</v>
      </c>
      <c r="AC5" s="58" t="s">
        <v>45</v>
      </c>
      <c r="AD5" s="58" t="s">
        <v>46</v>
      </c>
      <c r="AE5" s="58" t="s">
        <v>47</v>
      </c>
      <c r="AF5" s="58" t="s">
        <v>48</v>
      </c>
      <c r="AG5" s="61" t="s">
        <v>39</v>
      </c>
      <c r="AH5" s="59" t="s">
        <v>49</v>
      </c>
      <c r="AI5" s="59" t="s">
        <v>35</v>
      </c>
      <c r="AJ5" s="61" t="s">
        <v>44</v>
      </c>
      <c r="AK5" s="61" t="s">
        <v>50</v>
      </c>
      <c r="AL5" s="61" t="s">
        <v>50</v>
      </c>
      <c r="AM5" s="61" t="s">
        <v>50</v>
      </c>
      <c r="AN5" s="58" t="s">
        <v>44</v>
      </c>
      <c r="AO5" s="58" t="s">
        <v>50</v>
      </c>
      <c r="AP5" s="59" t="s">
        <v>44</v>
      </c>
      <c r="AQ5" s="60" t="s">
        <v>50</v>
      </c>
      <c r="AR5" s="59" t="s">
        <v>51</v>
      </c>
      <c r="AS5" s="59" t="s">
        <v>52</v>
      </c>
      <c r="AT5" s="76" t="s">
        <v>53</v>
      </c>
      <c r="AU5" s="76" t="s">
        <v>54</v>
      </c>
      <c r="AV5" s="24" t="s">
        <v>35</v>
      </c>
      <c r="AW5" s="24" t="s">
        <v>35</v>
      </c>
      <c r="AX5" s="90"/>
      <c r="AY5" s="85"/>
      <c r="AZ5" s="91"/>
      <c r="BA5" s="92"/>
      <c r="BB5" s="93"/>
      <c r="BC5" s="95"/>
      <c r="BD5" s="95"/>
    </row>
    <row r="6" spans="1:54" ht="24.75" customHeight="1">
      <c r="A6" s="26">
        <v>1</v>
      </c>
      <c r="B6" s="27" t="s">
        <v>55</v>
      </c>
      <c r="C6" s="28">
        <v>24.9375</v>
      </c>
      <c r="D6" s="28">
        <v>10</v>
      </c>
      <c r="E6" s="28">
        <v>18.875</v>
      </c>
      <c r="F6" s="28">
        <v>15</v>
      </c>
      <c r="G6" s="28">
        <v>15</v>
      </c>
      <c r="H6" s="29">
        <v>15</v>
      </c>
      <c r="I6" s="47">
        <v>98.8125</v>
      </c>
      <c r="J6" s="29">
        <v>48</v>
      </c>
      <c r="K6" s="48">
        <v>3</v>
      </c>
      <c r="L6" s="49">
        <v>0.125</v>
      </c>
      <c r="M6" s="50">
        <v>0</v>
      </c>
      <c r="N6" s="50">
        <v>0</v>
      </c>
      <c r="O6" s="48" t="s">
        <v>85</v>
      </c>
      <c r="P6" s="48">
        <v>0</v>
      </c>
      <c r="Q6" s="48">
        <v>0</v>
      </c>
      <c r="R6" s="62">
        <v>1</v>
      </c>
      <c r="S6" s="48">
        <v>1</v>
      </c>
      <c r="T6" s="48">
        <v>0</v>
      </c>
      <c r="U6" s="48">
        <v>0</v>
      </c>
      <c r="V6" s="62">
        <v>2</v>
      </c>
      <c r="W6" s="48">
        <v>14</v>
      </c>
      <c r="X6" s="48">
        <v>1</v>
      </c>
      <c r="Y6" s="48">
        <v>0</v>
      </c>
      <c r="Z6" s="48">
        <v>3</v>
      </c>
      <c r="AA6" s="48">
        <v>0.6</v>
      </c>
      <c r="AB6" s="48">
        <v>1</v>
      </c>
      <c r="AC6" s="48">
        <v>3</v>
      </c>
      <c r="AD6" s="48">
        <v>0</v>
      </c>
      <c r="AE6" s="48">
        <v>0</v>
      </c>
      <c r="AF6" s="48">
        <v>2</v>
      </c>
      <c r="AG6" s="48"/>
      <c r="AH6" s="68">
        <v>0</v>
      </c>
      <c r="AI6" s="68">
        <v>0</v>
      </c>
      <c r="AJ6" s="68">
        <v>0</v>
      </c>
      <c r="AK6" s="68">
        <v>0</v>
      </c>
      <c r="AL6" s="68">
        <v>1</v>
      </c>
      <c r="AM6" s="68">
        <v>0</v>
      </c>
      <c r="AN6" s="69">
        <v>0</v>
      </c>
      <c r="AO6" s="69">
        <v>0</v>
      </c>
      <c r="AP6" s="68">
        <v>0</v>
      </c>
      <c r="AQ6" s="68">
        <v>0</v>
      </c>
      <c r="AR6" s="68"/>
      <c r="AS6" s="68"/>
      <c r="AT6" s="77">
        <v>1</v>
      </c>
      <c r="AU6" s="77">
        <v>1</v>
      </c>
      <c r="AV6" s="78"/>
      <c r="AW6" s="83">
        <v>0</v>
      </c>
      <c r="AX6" s="96"/>
      <c r="AY6" s="97"/>
      <c r="AZ6" s="98"/>
      <c r="BA6" s="99"/>
      <c r="BB6" s="98"/>
    </row>
    <row r="7" spans="1:54" ht="24.75" customHeight="1">
      <c r="A7" s="26">
        <v>2</v>
      </c>
      <c r="B7" s="27" t="s">
        <v>56</v>
      </c>
      <c r="C7" s="28">
        <v>23.4</v>
      </c>
      <c r="D7" s="28">
        <v>10</v>
      </c>
      <c r="E7" s="28">
        <v>19.209</v>
      </c>
      <c r="F7" s="28">
        <v>15</v>
      </c>
      <c r="G7" s="28">
        <v>15</v>
      </c>
      <c r="H7" s="29">
        <v>15</v>
      </c>
      <c r="I7" s="47">
        <v>97.609</v>
      </c>
      <c r="J7" s="29">
        <v>43</v>
      </c>
      <c r="K7" s="48">
        <v>3</v>
      </c>
      <c r="L7" s="49">
        <v>0.791</v>
      </c>
      <c r="M7" s="50">
        <v>0</v>
      </c>
      <c r="N7" s="50">
        <v>0</v>
      </c>
      <c r="O7" s="48" t="s">
        <v>85</v>
      </c>
      <c r="P7" s="48">
        <v>0</v>
      </c>
      <c r="Q7" s="48">
        <v>0</v>
      </c>
      <c r="R7" s="62">
        <v>34</v>
      </c>
      <c r="S7" s="48">
        <v>2.5</v>
      </c>
      <c r="T7" s="48">
        <v>0</v>
      </c>
      <c r="U7" s="48">
        <v>0</v>
      </c>
      <c r="V7" s="62">
        <v>4</v>
      </c>
      <c r="W7" s="48">
        <v>2.5</v>
      </c>
      <c r="X7" s="48">
        <v>2</v>
      </c>
      <c r="Y7" s="48">
        <v>0</v>
      </c>
      <c r="Z7" s="48">
        <v>1</v>
      </c>
      <c r="AA7" s="48">
        <v>0.2</v>
      </c>
      <c r="AB7" s="48">
        <v>2</v>
      </c>
      <c r="AC7" s="48">
        <v>3</v>
      </c>
      <c r="AD7" s="48">
        <v>0</v>
      </c>
      <c r="AE7" s="48">
        <v>0</v>
      </c>
      <c r="AF7" s="48">
        <v>2</v>
      </c>
      <c r="AG7" s="48"/>
      <c r="AH7" s="68">
        <v>0</v>
      </c>
      <c r="AI7" s="68">
        <v>0</v>
      </c>
      <c r="AJ7" s="68">
        <v>0</v>
      </c>
      <c r="AK7" s="68">
        <v>0</v>
      </c>
      <c r="AL7" s="68">
        <v>0</v>
      </c>
      <c r="AM7" s="68"/>
      <c r="AN7" s="69">
        <v>0</v>
      </c>
      <c r="AO7" s="69">
        <v>0</v>
      </c>
      <c r="AP7" s="68">
        <v>0</v>
      </c>
      <c r="AQ7" s="68">
        <v>0</v>
      </c>
      <c r="AR7" s="68"/>
      <c r="AS7" s="68"/>
      <c r="AT7" s="77">
        <v>1</v>
      </c>
      <c r="AU7" s="77">
        <v>1</v>
      </c>
      <c r="AV7" s="78"/>
      <c r="AW7" s="83">
        <v>0</v>
      </c>
      <c r="AX7" s="96"/>
      <c r="AY7" s="100"/>
      <c r="AZ7" s="98"/>
      <c r="BA7" s="99"/>
      <c r="BB7" s="98"/>
    </row>
    <row r="8" spans="1:54" ht="24.75" customHeight="1">
      <c r="A8" s="26">
        <v>3</v>
      </c>
      <c r="B8" s="27" t="s">
        <v>57</v>
      </c>
      <c r="C8" s="28">
        <v>23.9772727272727</v>
      </c>
      <c r="D8" s="28">
        <v>10</v>
      </c>
      <c r="E8" s="28">
        <v>18</v>
      </c>
      <c r="F8" s="28">
        <v>15</v>
      </c>
      <c r="G8" s="28">
        <v>15</v>
      </c>
      <c r="H8" s="29">
        <v>15</v>
      </c>
      <c r="I8" s="47">
        <v>96.9772727272727</v>
      </c>
      <c r="J8" s="29">
        <v>112</v>
      </c>
      <c r="K8" s="48">
        <v>3</v>
      </c>
      <c r="L8" s="49">
        <v>2</v>
      </c>
      <c r="M8" s="50">
        <v>1322.72727272727</v>
      </c>
      <c r="N8" s="50">
        <v>2082.63636363636</v>
      </c>
      <c r="O8" s="48">
        <v>4.5</v>
      </c>
      <c r="P8" s="48">
        <v>0</v>
      </c>
      <c r="Q8" s="48">
        <v>0</v>
      </c>
      <c r="R8" s="62">
        <v>0</v>
      </c>
      <c r="S8" s="48">
        <v>0</v>
      </c>
      <c r="T8" s="48">
        <v>0</v>
      </c>
      <c r="U8" s="48">
        <v>0</v>
      </c>
      <c r="V8" s="62">
        <v>1</v>
      </c>
      <c r="W8" s="48">
        <v>5</v>
      </c>
      <c r="X8" s="48">
        <v>0</v>
      </c>
      <c r="Y8" s="48">
        <v>6</v>
      </c>
      <c r="Z8" s="48">
        <v>10</v>
      </c>
      <c r="AA8" s="48">
        <v>1</v>
      </c>
      <c r="AB8" s="48">
        <v>0</v>
      </c>
      <c r="AC8" s="48">
        <v>0</v>
      </c>
      <c r="AD8" s="48">
        <v>3</v>
      </c>
      <c r="AE8" s="48">
        <v>0</v>
      </c>
      <c r="AF8" s="48">
        <v>2</v>
      </c>
      <c r="AG8" s="48"/>
      <c r="AH8" s="68">
        <v>0</v>
      </c>
      <c r="AI8" s="68">
        <v>0</v>
      </c>
      <c r="AJ8" s="68">
        <v>0</v>
      </c>
      <c r="AK8" s="68">
        <v>0</v>
      </c>
      <c r="AL8" s="68">
        <v>0</v>
      </c>
      <c r="AM8" s="68">
        <v>0</v>
      </c>
      <c r="AN8" s="69">
        <v>0</v>
      </c>
      <c r="AO8" s="69">
        <v>0</v>
      </c>
      <c r="AP8" s="68">
        <v>0</v>
      </c>
      <c r="AQ8" s="68">
        <v>0</v>
      </c>
      <c r="AR8" s="68"/>
      <c r="AS8" s="79"/>
      <c r="AT8" s="77">
        <v>1</v>
      </c>
      <c r="AU8" s="77">
        <v>1</v>
      </c>
      <c r="AV8" s="78"/>
      <c r="AW8" s="83"/>
      <c r="AX8" s="96"/>
      <c r="AY8" s="100"/>
      <c r="AZ8" s="98"/>
      <c r="BA8" s="99"/>
      <c r="BB8" s="98"/>
    </row>
    <row r="9" spans="1:54" ht="24.75" customHeight="1">
      <c r="A9" s="26">
        <v>4</v>
      </c>
      <c r="B9" s="27" t="s">
        <v>58</v>
      </c>
      <c r="C9" s="28">
        <v>22.8382352941176</v>
      </c>
      <c r="D9" s="28">
        <v>10</v>
      </c>
      <c r="E9" s="28">
        <v>19.375</v>
      </c>
      <c r="F9" s="28">
        <v>15</v>
      </c>
      <c r="G9" s="28">
        <v>14.5</v>
      </c>
      <c r="H9" s="29">
        <v>15</v>
      </c>
      <c r="I9" s="47">
        <v>96.7132352941176</v>
      </c>
      <c r="J9" s="29">
        <v>45</v>
      </c>
      <c r="K9" s="48">
        <v>3</v>
      </c>
      <c r="L9" s="49">
        <v>0.125</v>
      </c>
      <c r="M9" s="50">
        <v>501.941176470588</v>
      </c>
      <c r="N9" s="50">
        <v>26.5294117647059</v>
      </c>
      <c r="O9" s="48">
        <v>1</v>
      </c>
      <c r="P9" s="48">
        <v>0</v>
      </c>
      <c r="Q9" s="48">
        <v>0</v>
      </c>
      <c r="R9" s="62">
        <v>3980</v>
      </c>
      <c r="S9" s="48">
        <v>2.5</v>
      </c>
      <c r="T9" s="48">
        <v>0</v>
      </c>
      <c r="U9" s="48">
        <v>0</v>
      </c>
      <c r="V9" s="62">
        <v>2</v>
      </c>
      <c r="W9" s="48">
        <v>5.5</v>
      </c>
      <c r="X9" s="48">
        <v>2</v>
      </c>
      <c r="Y9" s="48">
        <v>0</v>
      </c>
      <c r="Z9" s="48">
        <v>5</v>
      </c>
      <c r="AA9" s="48">
        <v>1</v>
      </c>
      <c r="AB9" s="48">
        <v>1.5</v>
      </c>
      <c r="AC9" s="48">
        <v>3</v>
      </c>
      <c r="AD9" s="48">
        <v>2</v>
      </c>
      <c r="AE9" s="48">
        <v>0</v>
      </c>
      <c r="AF9" s="48">
        <v>2</v>
      </c>
      <c r="AG9" s="48"/>
      <c r="AH9" s="68">
        <v>0</v>
      </c>
      <c r="AI9" s="68">
        <v>0</v>
      </c>
      <c r="AJ9" s="68">
        <v>0</v>
      </c>
      <c r="AK9" s="68">
        <v>0</v>
      </c>
      <c r="AL9" s="68">
        <v>0.5</v>
      </c>
      <c r="AM9" s="68">
        <v>0</v>
      </c>
      <c r="AN9" s="69">
        <v>0</v>
      </c>
      <c r="AO9" s="69">
        <v>0</v>
      </c>
      <c r="AP9" s="68">
        <v>1</v>
      </c>
      <c r="AQ9" s="68">
        <v>0.5</v>
      </c>
      <c r="AR9" s="68"/>
      <c r="AS9" s="68"/>
      <c r="AT9" s="77">
        <v>1</v>
      </c>
      <c r="AU9" s="77">
        <v>0.999875590943021</v>
      </c>
      <c r="AV9" s="78"/>
      <c r="AW9" s="83">
        <v>0</v>
      </c>
      <c r="AX9" s="96"/>
      <c r="AY9" s="101"/>
      <c r="AZ9" s="102"/>
      <c r="BA9" s="99"/>
      <c r="BB9" s="98"/>
    </row>
    <row r="10" spans="1:54" ht="24.75" customHeight="1">
      <c r="A10" s="26">
        <v>5</v>
      </c>
      <c r="B10" s="27" t="s">
        <v>59</v>
      </c>
      <c r="C10" s="28">
        <v>23.475</v>
      </c>
      <c r="D10" s="28">
        <v>10</v>
      </c>
      <c r="E10" s="28">
        <v>17.668</v>
      </c>
      <c r="F10" s="28">
        <v>15</v>
      </c>
      <c r="G10" s="28">
        <v>15</v>
      </c>
      <c r="H10" s="29">
        <v>13</v>
      </c>
      <c r="I10" s="47">
        <v>94.143</v>
      </c>
      <c r="J10" s="29">
        <v>37</v>
      </c>
      <c r="K10" s="48">
        <v>3</v>
      </c>
      <c r="L10" s="49">
        <v>1.832</v>
      </c>
      <c r="M10" s="50">
        <v>680.5</v>
      </c>
      <c r="N10" s="50">
        <v>429.5</v>
      </c>
      <c r="O10" s="48">
        <v>3.5</v>
      </c>
      <c r="P10" s="48">
        <v>0</v>
      </c>
      <c r="Q10" s="48">
        <v>0</v>
      </c>
      <c r="R10" s="62">
        <v>0</v>
      </c>
      <c r="S10" s="48">
        <v>0</v>
      </c>
      <c r="T10" s="48">
        <v>0</v>
      </c>
      <c r="U10" s="48">
        <v>0</v>
      </c>
      <c r="V10" s="62">
        <v>0</v>
      </c>
      <c r="W10" s="48">
        <v>0</v>
      </c>
      <c r="X10" s="48">
        <v>1</v>
      </c>
      <c r="Y10" s="48">
        <v>0</v>
      </c>
      <c r="Z10" s="48">
        <v>0</v>
      </c>
      <c r="AA10" s="48">
        <v>0</v>
      </c>
      <c r="AB10" s="48">
        <v>0.5</v>
      </c>
      <c r="AC10" s="48">
        <v>3</v>
      </c>
      <c r="AD10" s="48">
        <v>0</v>
      </c>
      <c r="AE10" s="48">
        <v>0</v>
      </c>
      <c r="AF10" s="48">
        <v>2</v>
      </c>
      <c r="AG10" s="48"/>
      <c r="AH10" s="68">
        <v>0</v>
      </c>
      <c r="AI10" s="68">
        <v>0</v>
      </c>
      <c r="AJ10" s="68">
        <v>0</v>
      </c>
      <c r="AK10" s="68">
        <v>0</v>
      </c>
      <c r="AL10" s="68">
        <v>0.5</v>
      </c>
      <c r="AM10" s="68">
        <v>0</v>
      </c>
      <c r="AN10" s="69">
        <v>0</v>
      </c>
      <c r="AO10" s="69">
        <v>0</v>
      </c>
      <c r="AP10" s="68">
        <v>0</v>
      </c>
      <c r="AQ10" s="68">
        <v>0</v>
      </c>
      <c r="AR10" s="78"/>
      <c r="AS10" s="68"/>
      <c r="AT10" s="77">
        <v>1</v>
      </c>
      <c r="AU10" s="77">
        <v>1</v>
      </c>
      <c r="AV10" s="78"/>
      <c r="AW10" s="83">
        <v>0</v>
      </c>
      <c r="AX10" s="96"/>
      <c r="AY10" s="100"/>
      <c r="AZ10" s="98"/>
      <c r="BA10" s="99"/>
      <c r="BB10" s="98"/>
    </row>
    <row r="11" spans="1:54" ht="24.75" customHeight="1">
      <c r="A11" s="26">
        <v>6</v>
      </c>
      <c r="B11" s="28" t="s">
        <v>60</v>
      </c>
      <c r="C11" s="28">
        <v>22.73</v>
      </c>
      <c r="D11" s="28">
        <v>10</v>
      </c>
      <c r="E11" s="28">
        <v>18.5</v>
      </c>
      <c r="F11" s="28">
        <v>15</v>
      </c>
      <c r="G11" s="28">
        <v>12</v>
      </c>
      <c r="H11" s="29">
        <v>15</v>
      </c>
      <c r="I11" s="47">
        <v>93.23</v>
      </c>
      <c r="J11" s="29">
        <v>29</v>
      </c>
      <c r="K11" s="48">
        <v>3</v>
      </c>
      <c r="L11" s="49">
        <v>1.5</v>
      </c>
      <c r="M11" s="50">
        <v>195.133333333333</v>
      </c>
      <c r="N11" s="50">
        <v>268.4</v>
      </c>
      <c r="O11" s="48">
        <v>1.5</v>
      </c>
      <c r="P11" s="48">
        <v>0</v>
      </c>
      <c r="Q11" s="48">
        <v>0</v>
      </c>
      <c r="R11" s="62">
        <v>4614</v>
      </c>
      <c r="S11" s="48">
        <v>3.5</v>
      </c>
      <c r="T11" s="48">
        <v>0</v>
      </c>
      <c r="U11" s="48">
        <v>0</v>
      </c>
      <c r="V11" s="62">
        <v>0</v>
      </c>
      <c r="W11" s="48">
        <v>0</v>
      </c>
      <c r="X11" s="48">
        <v>1</v>
      </c>
      <c r="Y11" s="48">
        <v>0</v>
      </c>
      <c r="Z11" s="48">
        <v>2</v>
      </c>
      <c r="AA11" s="48">
        <v>0.4</v>
      </c>
      <c r="AB11" s="48">
        <v>0.5</v>
      </c>
      <c r="AC11" s="48">
        <v>3</v>
      </c>
      <c r="AD11" s="48">
        <v>2</v>
      </c>
      <c r="AE11" s="48">
        <v>0</v>
      </c>
      <c r="AF11" s="48">
        <v>2</v>
      </c>
      <c r="AG11" s="48"/>
      <c r="AH11" s="68">
        <v>0</v>
      </c>
      <c r="AI11" s="68">
        <v>0</v>
      </c>
      <c r="AJ11" s="68">
        <v>0</v>
      </c>
      <c r="AK11" s="68">
        <v>0</v>
      </c>
      <c r="AL11" s="68">
        <v>0</v>
      </c>
      <c r="AM11" s="68">
        <v>0</v>
      </c>
      <c r="AN11" s="69">
        <v>1</v>
      </c>
      <c r="AO11" s="69">
        <v>3</v>
      </c>
      <c r="AP11" s="68">
        <v>0</v>
      </c>
      <c r="AQ11" s="68">
        <v>0</v>
      </c>
      <c r="AR11" s="68"/>
      <c r="AS11" s="68"/>
      <c r="AT11" s="77">
        <v>1</v>
      </c>
      <c r="AU11" s="77">
        <v>1</v>
      </c>
      <c r="AV11" s="78"/>
      <c r="AW11" s="83">
        <v>0</v>
      </c>
      <c r="AX11" s="96"/>
      <c r="AY11" s="100"/>
      <c r="AZ11" s="98"/>
      <c r="BA11" s="99"/>
      <c r="BB11" s="99"/>
    </row>
    <row r="12" spans="1:54" ht="24.75" customHeight="1">
      <c r="A12" s="26">
        <v>7</v>
      </c>
      <c r="B12" s="27" t="s">
        <v>61</v>
      </c>
      <c r="C12" s="28">
        <v>22.2</v>
      </c>
      <c r="D12" s="28">
        <v>10</v>
      </c>
      <c r="E12" s="28">
        <v>19</v>
      </c>
      <c r="F12" s="28">
        <v>14.5</v>
      </c>
      <c r="G12" s="28">
        <v>15</v>
      </c>
      <c r="H12" s="29">
        <v>12.4</v>
      </c>
      <c r="I12" s="47">
        <v>93.1</v>
      </c>
      <c r="J12" s="29">
        <v>73</v>
      </c>
      <c r="K12" s="48">
        <v>3</v>
      </c>
      <c r="L12" s="49">
        <v>0</v>
      </c>
      <c r="M12" s="50">
        <v>0</v>
      </c>
      <c r="N12" s="50">
        <v>0</v>
      </c>
      <c r="O12" s="48" t="s">
        <v>85</v>
      </c>
      <c r="P12" s="48">
        <v>0</v>
      </c>
      <c r="Q12" s="48">
        <v>0</v>
      </c>
      <c r="R12" s="62">
        <v>3</v>
      </c>
      <c r="S12" s="48">
        <v>1</v>
      </c>
      <c r="T12" s="48">
        <v>1</v>
      </c>
      <c r="U12" s="48">
        <v>0</v>
      </c>
      <c r="V12" s="62">
        <v>0</v>
      </c>
      <c r="W12" s="48">
        <v>0</v>
      </c>
      <c r="X12" s="48">
        <v>0</v>
      </c>
      <c r="Y12" s="48">
        <v>0</v>
      </c>
      <c r="Z12" s="48">
        <v>4</v>
      </c>
      <c r="AA12" s="48">
        <v>0.8</v>
      </c>
      <c r="AB12" s="48">
        <v>1</v>
      </c>
      <c r="AC12" s="48">
        <v>0.6</v>
      </c>
      <c r="AD12" s="48">
        <v>2</v>
      </c>
      <c r="AE12" s="48">
        <v>1</v>
      </c>
      <c r="AF12" s="48">
        <v>2</v>
      </c>
      <c r="AG12" s="48"/>
      <c r="AH12" s="68">
        <v>0</v>
      </c>
      <c r="AI12" s="68">
        <v>0</v>
      </c>
      <c r="AJ12" s="68">
        <v>0</v>
      </c>
      <c r="AK12" s="68">
        <v>0</v>
      </c>
      <c r="AL12" s="68">
        <v>0.5</v>
      </c>
      <c r="AM12" s="68">
        <v>0</v>
      </c>
      <c r="AN12" s="69">
        <v>0</v>
      </c>
      <c r="AO12" s="69">
        <v>0</v>
      </c>
      <c r="AP12" s="68">
        <v>0</v>
      </c>
      <c r="AQ12" s="68">
        <v>0</v>
      </c>
      <c r="AR12" s="68"/>
      <c r="AS12" s="68"/>
      <c r="AT12" s="77">
        <v>0</v>
      </c>
      <c r="AU12" s="77">
        <v>0</v>
      </c>
      <c r="AV12" s="78"/>
      <c r="AW12" s="83">
        <v>1</v>
      </c>
      <c r="AX12" s="96"/>
      <c r="AY12" s="103"/>
      <c r="AZ12" s="103"/>
      <c r="BA12" s="103"/>
      <c r="BB12" s="102"/>
    </row>
    <row r="13" spans="1:54" ht="24.75" customHeight="1">
      <c r="A13" s="26">
        <v>8</v>
      </c>
      <c r="B13" s="27" t="s">
        <v>64</v>
      </c>
      <c r="C13" s="28">
        <v>23.15</v>
      </c>
      <c r="D13" s="28">
        <v>10</v>
      </c>
      <c r="E13" s="28">
        <v>19.875</v>
      </c>
      <c r="F13" s="28">
        <v>15</v>
      </c>
      <c r="G13" s="28">
        <v>15</v>
      </c>
      <c r="H13" s="29">
        <v>9</v>
      </c>
      <c r="I13" s="47">
        <v>92.025</v>
      </c>
      <c r="J13" s="29">
        <v>66</v>
      </c>
      <c r="K13" s="48">
        <v>3</v>
      </c>
      <c r="L13" s="49">
        <v>0.125</v>
      </c>
      <c r="M13" s="50">
        <v>0</v>
      </c>
      <c r="N13" s="50">
        <v>0</v>
      </c>
      <c r="O13" s="48" t="s">
        <v>85</v>
      </c>
      <c r="P13" s="48">
        <v>0</v>
      </c>
      <c r="Q13" s="48">
        <v>0</v>
      </c>
      <c r="R13" s="62">
        <v>0</v>
      </c>
      <c r="S13" s="48">
        <v>0</v>
      </c>
      <c r="T13" s="48">
        <v>0</v>
      </c>
      <c r="U13" s="48">
        <v>0</v>
      </c>
      <c r="V13" s="62">
        <v>0</v>
      </c>
      <c r="W13" s="48">
        <v>0</v>
      </c>
      <c r="X13" s="48">
        <v>0</v>
      </c>
      <c r="Y13" s="48">
        <v>0</v>
      </c>
      <c r="Z13" s="48">
        <v>0</v>
      </c>
      <c r="AA13" s="48">
        <v>0</v>
      </c>
      <c r="AB13" s="48">
        <v>1</v>
      </c>
      <c r="AC13" s="48">
        <v>3</v>
      </c>
      <c r="AD13" s="48">
        <v>0</v>
      </c>
      <c r="AE13" s="48">
        <v>0</v>
      </c>
      <c r="AF13" s="48">
        <v>2</v>
      </c>
      <c r="AG13" s="48"/>
      <c r="AH13" s="68">
        <v>0</v>
      </c>
      <c r="AI13" s="68">
        <v>0</v>
      </c>
      <c r="AJ13" s="68">
        <v>0</v>
      </c>
      <c r="AK13" s="68">
        <v>0</v>
      </c>
      <c r="AL13" s="68">
        <v>0</v>
      </c>
      <c r="AM13" s="68">
        <v>0</v>
      </c>
      <c r="AN13" s="69">
        <v>0</v>
      </c>
      <c r="AO13" s="69">
        <v>0</v>
      </c>
      <c r="AP13" s="68">
        <v>0</v>
      </c>
      <c r="AQ13" s="68">
        <v>0</v>
      </c>
      <c r="AR13" s="68"/>
      <c r="AS13" s="68"/>
      <c r="AT13" s="77">
        <v>1</v>
      </c>
      <c r="AU13" s="77">
        <v>1</v>
      </c>
      <c r="AV13" s="78"/>
      <c r="AW13" s="83">
        <v>0</v>
      </c>
      <c r="AX13" s="96"/>
      <c r="AY13" s="100"/>
      <c r="AZ13" s="98"/>
      <c r="BA13" s="99"/>
      <c r="BB13" s="98"/>
    </row>
    <row r="14" spans="1:54" ht="24.75" customHeight="1">
      <c r="A14" s="26">
        <v>9</v>
      </c>
      <c r="B14" s="27" t="s">
        <v>65</v>
      </c>
      <c r="C14" s="28">
        <v>22.78125</v>
      </c>
      <c r="D14" s="28">
        <v>10</v>
      </c>
      <c r="E14" s="28">
        <v>18.459</v>
      </c>
      <c r="F14" s="28">
        <v>15</v>
      </c>
      <c r="G14" s="28">
        <v>15</v>
      </c>
      <c r="H14" s="29">
        <v>9.5</v>
      </c>
      <c r="I14" s="47">
        <v>90.74025</v>
      </c>
      <c r="J14" s="29">
        <v>40</v>
      </c>
      <c r="K14" s="48">
        <v>3</v>
      </c>
      <c r="L14" s="49">
        <v>1.041</v>
      </c>
      <c r="M14" s="50">
        <v>0</v>
      </c>
      <c r="N14" s="50">
        <v>0</v>
      </c>
      <c r="O14" s="48" t="s">
        <v>85</v>
      </c>
      <c r="P14" s="48">
        <v>0</v>
      </c>
      <c r="Q14" s="48">
        <v>0</v>
      </c>
      <c r="R14" s="62">
        <v>35</v>
      </c>
      <c r="S14" s="48">
        <v>2</v>
      </c>
      <c r="T14" s="48">
        <v>0</v>
      </c>
      <c r="U14" s="48">
        <v>0</v>
      </c>
      <c r="V14" s="62">
        <v>0</v>
      </c>
      <c r="W14" s="48">
        <v>0</v>
      </c>
      <c r="X14" s="48">
        <v>0</v>
      </c>
      <c r="Y14" s="48">
        <v>0</v>
      </c>
      <c r="Z14" s="48">
        <v>0</v>
      </c>
      <c r="AA14" s="48">
        <v>0</v>
      </c>
      <c r="AB14" s="48">
        <v>1.5</v>
      </c>
      <c r="AC14" s="48">
        <v>3</v>
      </c>
      <c r="AD14" s="48">
        <v>0</v>
      </c>
      <c r="AE14" s="48">
        <v>0</v>
      </c>
      <c r="AF14" s="48"/>
      <c r="AG14" s="48"/>
      <c r="AH14" s="68">
        <v>0</v>
      </c>
      <c r="AI14" s="68">
        <v>0</v>
      </c>
      <c r="AJ14" s="68">
        <v>0</v>
      </c>
      <c r="AK14" s="68">
        <v>0</v>
      </c>
      <c r="AL14" s="68">
        <v>0.5</v>
      </c>
      <c r="AM14" s="68">
        <v>0</v>
      </c>
      <c r="AN14" s="69">
        <v>0</v>
      </c>
      <c r="AO14" s="69">
        <v>0</v>
      </c>
      <c r="AP14" s="68">
        <v>0</v>
      </c>
      <c r="AQ14" s="68">
        <v>0</v>
      </c>
      <c r="AR14" s="68"/>
      <c r="AS14" s="68"/>
      <c r="AT14" s="77">
        <v>1</v>
      </c>
      <c r="AU14" s="77">
        <v>0.987654320987654</v>
      </c>
      <c r="AV14" s="78"/>
      <c r="AW14" s="83">
        <v>0</v>
      </c>
      <c r="AX14" s="96"/>
      <c r="AY14" s="104"/>
      <c r="AZ14" s="98"/>
      <c r="BA14" s="99"/>
      <c r="BB14" s="98"/>
    </row>
    <row r="15" spans="1:54" ht="24.75" customHeight="1">
      <c r="A15" s="26">
        <v>10</v>
      </c>
      <c r="B15" s="27" t="s">
        <v>66</v>
      </c>
      <c r="C15" s="28">
        <v>23.5125</v>
      </c>
      <c r="D15" s="28">
        <v>10</v>
      </c>
      <c r="E15" s="28">
        <v>18.75</v>
      </c>
      <c r="F15" s="28">
        <v>15</v>
      </c>
      <c r="G15" s="28">
        <v>15</v>
      </c>
      <c r="H15" s="29">
        <v>8.4</v>
      </c>
      <c r="I15" s="47">
        <v>90.6625</v>
      </c>
      <c r="J15" s="29">
        <v>32</v>
      </c>
      <c r="K15" s="48">
        <v>1.4</v>
      </c>
      <c r="L15" s="49">
        <v>0.25</v>
      </c>
      <c r="M15" s="50">
        <v>0</v>
      </c>
      <c r="N15" s="50">
        <v>0</v>
      </c>
      <c r="O15" s="48" t="s">
        <v>85</v>
      </c>
      <c r="P15" s="48">
        <v>0</v>
      </c>
      <c r="Q15" s="48">
        <v>0</v>
      </c>
      <c r="R15" s="62">
        <v>2</v>
      </c>
      <c r="S15" s="48">
        <v>1</v>
      </c>
      <c r="T15" s="48">
        <v>0</v>
      </c>
      <c r="U15" s="48">
        <v>0</v>
      </c>
      <c r="V15" s="62">
        <v>0</v>
      </c>
      <c r="W15" s="48">
        <v>0</v>
      </c>
      <c r="X15" s="48">
        <v>0</v>
      </c>
      <c r="Y15" s="48">
        <v>0</v>
      </c>
      <c r="Z15" s="48">
        <v>0</v>
      </c>
      <c r="AA15" s="48">
        <v>0</v>
      </c>
      <c r="AB15" s="48">
        <v>1</v>
      </c>
      <c r="AC15" s="48">
        <v>3</v>
      </c>
      <c r="AD15" s="48">
        <v>0</v>
      </c>
      <c r="AE15" s="48">
        <v>0</v>
      </c>
      <c r="AF15" s="48">
        <v>2</v>
      </c>
      <c r="AG15" s="48"/>
      <c r="AH15" s="68">
        <v>0</v>
      </c>
      <c r="AI15" s="68">
        <v>0</v>
      </c>
      <c r="AJ15" s="68">
        <v>0</v>
      </c>
      <c r="AK15" s="68">
        <v>0</v>
      </c>
      <c r="AL15" s="68">
        <v>1</v>
      </c>
      <c r="AM15" s="68">
        <v>0</v>
      </c>
      <c r="AN15" s="69">
        <v>0</v>
      </c>
      <c r="AO15" s="69">
        <v>0</v>
      </c>
      <c r="AP15" s="68">
        <v>0</v>
      </c>
      <c r="AQ15" s="68">
        <v>0</v>
      </c>
      <c r="AR15" s="68"/>
      <c r="AS15" s="68"/>
      <c r="AT15" s="77">
        <v>1</v>
      </c>
      <c r="AU15" s="77">
        <v>1</v>
      </c>
      <c r="AV15" s="78"/>
      <c r="AW15" s="83">
        <v>0</v>
      </c>
      <c r="AX15" s="96"/>
      <c r="AY15" s="105"/>
      <c r="AZ15" s="98"/>
      <c r="BA15" s="99"/>
      <c r="BB15" s="98"/>
    </row>
    <row r="16" spans="1:54" ht="24.75" customHeight="1">
      <c r="A16" s="26">
        <v>11</v>
      </c>
      <c r="B16" s="27" t="s">
        <v>67</v>
      </c>
      <c r="C16" s="28">
        <v>22.7972222222222</v>
      </c>
      <c r="D16" s="28">
        <v>10</v>
      </c>
      <c r="E16" s="28">
        <v>16.335</v>
      </c>
      <c r="F16" s="28">
        <v>15</v>
      </c>
      <c r="G16" s="28">
        <v>15</v>
      </c>
      <c r="H16" s="29">
        <v>10.6</v>
      </c>
      <c r="I16" s="47">
        <v>89.73222222222219</v>
      </c>
      <c r="J16" s="29">
        <v>21</v>
      </c>
      <c r="K16" s="48">
        <v>1.6</v>
      </c>
      <c r="L16" s="49">
        <v>3.165</v>
      </c>
      <c r="M16" s="50">
        <v>409.888888888889</v>
      </c>
      <c r="N16" s="50">
        <v>8.88888888888889</v>
      </c>
      <c r="O16" s="48">
        <v>1</v>
      </c>
      <c r="P16" s="48">
        <v>0</v>
      </c>
      <c r="Q16" s="48">
        <v>0</v>
      </c>
      <c r="R16" s="62">
        <v>0</v>
      </c>
      <c r="S16" s="48">
        <v>0</v>
      </c>
      <c r="T16" s="48">
        <v>0</v>
      </c>
      <c r="U16" s="48">
        <v>0</v>
      </c>
      <c r="V16" s="62">
        <v>0</v>
      </c>
      <c r="W16" s="48">
        <v>0</v>
      </c>
      <c r="X16" s="48">
        <v>2</v>
      </c>
      <c r="Y16" s="48">
        <v>0</v>
      </c>
      <c r="Z16" s="48">
        <v>0</v>
      </c>
      <c r="AA16" s="48">
        <v>0</v>
      </c>
      <c r="AB16" s="48">
        <v>1</v>
      </c>
      <c r="AC16" s="48">
        <v>3</v>
      </c>
      <c r="AD16" s="48">
        <v>0</v>
      </c>
      <c r="AE16" s="48">
        <v>0</v>
      </c>
      <c r="AF16" s="48">
        <v>2</v>
      </c>
      <c r="AG16" s="48"/>
      <c r="AH16" s="68">
        <v>0</v>
      </c>
      <c r="AI16" s="68">
        <v>0</v>
      </c>
      <c r="AJ16" s="68">
        <v>0</v>
      </c>
      <c r="AK16" s="68">
        <v>0</v>
      </c>
      <c r="AL16" s="68">
        <v>0.5</v>
      </c>
      <c r="AM16" s="68">
        <v>0</v>
      </c>
      <c r="AN16" s="69">
        <v>0</v>
      </c>
      <c r="AO16" s="69">
        <v>0</v>
      </c>
      <c r="AP16" s="68">
        <v>0</v>
      </c>
      <c r="AQ16" s="68">
        <v>0</v>
      </c>
      <c r="AR16" s="68"/>
      <c r="AS16" s="68"/>
      <c r="AT16" s="77">
        <v>1</v>
      </c>
      <c r="AU16" s="77">
        <v>1</v>
      </c>
      <c r="AV16" s="78"/>
      <c r="AW16" s="83">
        <v>0</v>
      </c>
      <c r="AX16" s="96"/>
      <c r="AY16" s="100"/>
      <c r="AZ16" s="98"/>
      <c r="BA16" s="99"/>
      <c r="BB16" s="99"/>
    </row>
    <row r="17" spans="1:54" ht="24.75" customHeight="1">
      <c r="A17" s="26">
        <v>12</v>
      </c>
      <c r="B17" s="28" t="s">
        <v>68</v>
      </c>
      <c r="C17" s="28">
        <v>22.3125</v>
      </c>
      <c r="D17" s="28">
        <v>10</v>
      </c>
      <c r="E17" s="28">
        <v>20</v>
      </c>
      <c r="F17" s="28">
        <v>15</v>
      </c>
      <c r="G17" s="28">
        <v>15</v>
      </c>
      <c r="H17" s="29">
        <v>6.9</v>
      </c>
      <c r="I17" s="47">
        <v>89.2125</v>
      </c>
      <c r="J17" s="29">
        <v>20</v>
      </c>
      <c r="K17" s="48">
        <v>1.9</v>
      </c>
      <c r="L17" s="49">
        <v>0</v>
      </c>
      <c r="M17" s="50">
        <v>0</v>
      </c>
      <c r="N17" s="50">
        <v>0</v>
      </c>
      <c r="O17" s="48" t="s">
        <v>85</v>
      </c>
      <c r="P17" s="48">
        <v>0</v>
      </c>
      <c r="Q17" s="48">
        <v>0</v>
      </c>
      <c r="R17" s="62">
        <v>5</v>
      </c>
      <c r="S17" s="48">
        <v>1.5</v>
      </c>
      <c r="T17" s="48">
        <v>0</v>
      </c>
      <c r="U17" s="48">
        <v>0</v>
      </c>
      <c r="V17" s="62">
        <v>0</v>
      </c>
      <c r="W17" s="48">
        <v>0</v>
      </c>
      <c r="X17" s="48">
        <v>0</v>
      </c>
      <c r="Y17" s="48">
        <v>0</v>
      </c>
      <c r="Z17" s="48">
        <v>0</v>
      </c>
      <c r="AA17" s="48">
        <v>0</v>
      </c>
      <c r="AB17" s="48">
        <v>0.5</v>
      </c>
      <c r="AC17" s="48">
        <v>3</v>
      </c>
      <c r="AD17" s="48">
        <v>0</v>
      </c>
      <c r="AE17" s="48">
        <v>0</v>
      </c>
      <c r="AF17" s="48"/>
      <c r="AG17" s="48"/>
      <c r="AH17" s="68">
        <v>0</v>
      </c>
      <c r="AI17" s="68">
        <v>0</v>
      </c>
      <c r="AJ17" s="68">
        <v>0</v>
      </c>
      <c r="AK17" s="68">
        <v>0</v>
      </c>
      <c r="AL17" s="68">
        <v>0</v>
      </c>
      <c r="AM17" s="68">
        <v>0</v>
      </c>
      <c r="AN17" s="69">
        <v>0</v>
      </c>
      <c r="AO17" s="69">
        <v>0</v>
      </c>
      <c r="AP17" s="68">
        <v>0</v>
      </c>
      <c r="AQ17" s="68">
        <v>0</v>
      </c>
      <c r="AR17" s="68"/>
      <c r="AS17" s="68"/>
      <c r="AT17" s="77">
        <v>1</v>
      </c>
      <c r="AU17" s="77">
        <v>1</v>
      </c>
      <c r="AV17" s="78"/>
      <c r="AW17" s="83">
        <v>0</v>
      </c>
      <c r="AX17" s="96"/>
      <c r="AY17" s="100"/>
      <c r="AZ17" s="98"/>
      <c r="BA17" s="99"/>
      <c r="BB17" s="98"/>
    </row>
    <row r="18" spans="1:54" ht="24.75" customHeight="1">
      <c r="A18" s="26">
        <v>13</v>
      </c>
      <c r="B18" s="27" t="s">
        <v>69</v>
      </c>
      <c r="C18" s="28">
        <v>22.4875</v>
      </c>
      <c r="D18" s="28">
        <v>10</v>
      </c>
      <c r="E18" s="28">
        <v>19</v>
      </c>
      <c r="F18" s="28">
        <v>13.5</v>
      </c>
      <c r="G18" s="28">
        <v>14</v>
      </c>
      <c r="H18" s="29">
        <v>9.5</v>
      </c>
      <c r="I18" s="47">
        <v>88.4875</v>
      </c>
      <c r="J18" s="29">
        <v>35</v>
      </c>
      <c r="K18" s="48">
        <v>1</v>
      </c>
      <c r="L18" s="49">
        <v>0</v>
      </c>
      <c r="M18" s="50">
        <v>353.5</v>
      </c>
      <c r="N18" s="50">
        <v>12</v>
      </c>
      <c r="O18" s="48">
        <v>1</v>
      </c>
      <c r="P18" s="48">
        <v>0</v>
      </c>
      <c r="Q18" s="48">
        <v>0</v>
      </c>
      <c r="R18" s="62">
        <v>9</v>
      </c>
      <c r="S18" s="48">
        <v>1.5</v>
      </c>
      <c r="T18" s="48">
        <v>0</v>
      </c>
      <c r="U18" s="48">
        <v>0</v>
      </c>
      <c r="V18" s="62">
        <v>0</v>
      </c>
      <c r="W18" s="48">
        <v>0</v>
      </c>
      <c r="X18" s="48">
        <v>0</v>
      </c>
      <c r="Y18" s="48">
        <v>0</v>
      </c>
      <c r="Z18" s="48">
        <v>0</v>
      </c>
      <c r="AA18" s="48">
        <v>0</v>
      </c>
      <c r="AB18" s="48">
        <v>1</v>
      </c>
      <c r="AC18" s="48">
        <v>3</v>
      </c>
      <c r="AD18" s="48">
        <v>0</v>
      </c>
      <c r="AE18" s="48">
        <v>0</v>
      </c>
      <c r="AF18" s="48">
        <v>2</v>
      </c>
      <c r="AG18" s="48"/>
      <c r="AH18" s="68">
        <v>0</v>
      </c>
      <c r="AI18" s="68">
        <v>0</v>
      </c>
      <c r="AJ18" s="68">
        <v>0</v>
      </c>
      <c r="AK18" s="68">
        <v>0</v>
      </c>
      <c r="AL18" s="68">
        <v>1</v>
      </c>
      <c r="AM18" s="68">
        <v>1</v>
      </c>
      <c r="AN18" s="69">
        <v>0</v>
      </c>
      <c r="AO18" s="69">
        <v>0</v>
      </c>
      <c r="AP18" s="68">
        <v>0</v>
      </c>
      <c r="AQ18" s="68">
        <v>0</v>
      </c>
      <c r="AR18" s="68"/>
      <c r="AS18" s="68"/>
      <c r="AT18" s="77">
        <v>1</v>
      </c>
      <c r="AU18" s="80">
        <v>0.895833333333333</v>
      </c>
      <c r="AV18" s="78">
        <v>1</v>
      </c>
      <c r="AW18" s="83">
        <v>0.5</v>
      </c>
      <c r="AX18" s="96"/>
      <c r="AY18" s="100"/>
      <c r="AZ18" s="98"/>
      <c r="BA18" s="99"/>
      <c r="BB18" s="98"/>
    </row>
    <row r="19" spans="1:54" ht="24.75" customHeight="1">
      <c r="A19" s="26">
        <v>14</v>
      </c>
      <c r="B19" s="27" t="s">
        <v>71</v>
      </c>
      <c r="C19" s="28">
        <v>23.0214285714286</v>
      </c>
      <c r="D19" s="28">
        <v>10</v>
      </c>
      <c r="E19" s="28">
        <v>17.835</v>
      </c>
      <c r="F19" s="28">
        <v>15</v>
      </c>
      <c r="G19" s="28">
        <v>15</v>
      </c>
      <c r="H19" s="29">
        <v>7.2</v>
      </c>
      <c r="I19" s="47">
        <v>88.05642857142861</v>
      </c>
      <c r="J19" s="29">
        <v>13</v>
      </c>
      <c r="K19" s="48">
        <v>1.2</v>
      </c>
      <c r="L19" s="49">
        <v>1.665</v>
      </c>
      <c r="M19" s="50">
        <v>0</v>
      </c>
      <c r="N19" s="50">
        <v>0</v>
      </c>
      <c r="O19" s="48" t="s">
        <v>85</v>
      </c>
      <c r="P19" s="48">
        <v>0</v>
      </c>
      <c r="Q19" s="48">
        <v>0</v>
      </c>
      <c r="R19" s="62">
        <v>0</v>
      </c>
      <c r="S19" s="48">
        <v>0</v>
      </c>
      <c r="T19" s="48">
        <v>0</v>
      </c>
      <c r="U19" s="48">
        <v>0</v>
      </c>
      <c r="V19" s="62">
        <v>0</v>
      </c>
      <c r="W19" s="48">
        <v>0</v>
      </c>
      <c r="X19" s="48">
        <v>0</v>
      </c>
      <c r="Y19" s="48">
        <v>0</v>
      </c>
      <c r="Z19" s="48">
        <v>0</v>
      </c>
      <c r="AA19" s="48">
        <v>0</v>
      </c>
      <c r="AB19" s="48">
        <v>1</v>
      </c>
      <c r="AC19" s="48">
        <v>3</v>
      </c>
      <c r="AD19" s="48">
        <v>0</v>
      </c>
      <c r="AE19" s="48">
        <v>0</v>
      </c>
      <c r="AF19" s="48">
        <v>2</v>
      </c>
      <c r="AG19" s="48"/>
      <c r="AH19" s="68">
        <v>0</v>
      </c>
      <c r="AI19" s="68">
        <v>0</v>
      </c>
      <c r="AJ19" s="68">
        <v>0</v>
      </c>
      <c r="AK19" s="68">
        <v>0</v>
      </c>
      <c r="AL19" s="68">
        <v>0.5</v>
      </c>
      <c r="AM19" s="68">
        <v>0</v>
      </c>
      <c r="AN19" s="69">
        <v>0</v>
      </c>
      <c r="AO19" s="69">
        <v>0</v>
      </c>
      <c r="AP19" s="68">
        <v>0</v>
      </c>
      <c r="AQ19" s="68">
        <v>0</v>
      </c>
      <c r="AR19" s="68"/>
      <c r="AS19" s="68"/>
      <c r="AT19" s="77">
        <v>1</v>
      </c>
      <c r="AU19" s="77">
        <v>1</v>
      </c>
      <c r="AV19" s="78"/>
      <c r="AW19" s="83">
        <v>0</v>
      </c>
      <c r="AX19" s="96"/>
      <c r="AY19" s="106"/>
      <c r="AZ19" s="98"/>
      <c r="BA19" s="99"/>
      <c r="BB19" s="99"/>
    </row>
    <row r="20" spans="1:54" ht="24.75" customHeight="1">
      <c r="A20" s="26">
        <v>15</v>
      </c>
      <c r="B20" s="27" t="s">
        <v>72</v>
      </c>
      <c r="C20" s="28">
        <v>23.4375</v>
      </c>
      <c r="D20" s="28">
        <v>10</v>
      </c>
      <c r="E20" s="28">
        <v>17.085</v>
      </c>
      <c r="F20" s="28">
        <v>14</v>
      </c>
      <c r="G20" s="28">
        <v>15</v>
      </c>
      <c r="H20" s="29">
        <v>7.3</v>
      </c>
      <c r="I20" s="47">
        <v>86.8225</v>
      </c>
      <c r="J20" s="29">
        <v>23</v>
      </c>
      <c r="K20" s="48">
        <v>0.8</v>
      </c>
      <c r="L20" s="49">
        <v>2.415</v>
      </c>
      <c r="M20" s="50">
        <v>131.5</v>
      </c>
      <c r="N20" s="50">
        <v>256.5</v>
      </c>
      <c r="O20" s="48">
        <v>1.5</v>
      </c>
      <c r="P20" s="48">
        <v>0</v>
      </c>
      <c r="Q20" s="48">
        <v>0</v>
      </c>
      <c r="R20" s="62">
        <v>2</v>
      </c>
      <c r="S20" s="48">
        <v>1</v>
      </c>
      <c r="T20" s="48">
        <v>0</v>
      </c>
      <c r="U20" s="48">
        <v>0</v>
      </c>
      <c r="V20" s="62">
        <v>0</v>
      </c>
      <c r="W20" s="48">
        <v>0</v>
      </c>
      <c r="X20" s="48">
        <v>0</v>
      </c>
      <c r="Y20" s="48">
        <v>0</v>
      </c>
      <c r="Z20" s="48">
        <v>0</v>
      </c>
      <c r="AA20" s="48">
        <v>0</v>
      </c>
      <c r="AB20" s="48">
        <v>1</v>
      </c>
      <c r="AC20" s="48">
        <v>0</v>
      </c>
      <c r="AD20" s="48">
        <v>0</v>
      </c>
      <c r="AE20" s="48">
        <v>1</v>
      </c>
      <c r="AF20" s="48">
        <v>2</v>
      </c>
      <c r="AG20" s="48"/>
      <c r="AH20" s="68">
        <v>0</v>
      </c>
      <c r="AI20" s="68">
        <v>0</v>
      </c>
      <c r="AJ20" s="68">
        <v>0</v>
      </c>
      <c r="AK20" s="68">
        <v>0</v>
      </c>
      <c r="AL20" s="68">
        <v>0.5</v>
      </c>
      <c r="AM20" s="68">
        <v>1</v>
      </c>
      <c r="AN20" s="69">
        <v>0</v>
      </c>
      <c r="AO20" s="69">
        <v>0</v>
      </c>
      <c r="AP20" s="68">
        <v>0</v>
      </c>
      <c r="AQ20" s="68">
        <v>0</v>
      </c>
      <c r="AR20" s="68"/>
      <c r="AS20" s="68"/>
      <c r="AT20" s="77">
        <v>0</v>
      </c>
      <c r="AU20" s="77">
        <v>0</v>
      </c>
      <c r="AV20" s="78"/>
      <c r="AW20" s="83">
        <v>0</v>
      </c>
      <c r="AX20" s="96"/>
      <c r="AY20" s="100"/>
      <c r="AZ20" s="98"/>
      <c r="BA20" s="99"/>
      <c r="BB20" s="98"/>
    </row>
    <row r="21" spans="1:54" ht="24.75" customHeight="1">
      <c r="A21" s="26">
        <v>16</v>
      </c>
      <c r="B21" s="27" t="s">
        <v>73</v>
      </c>
      <c r="C21" s="28">
        <v>23.4583333333333</v>
      </c>
      <c r="D21" s="28">
        <v>10</v>
      </c>
      <c r="E21" s="28">
        <v>15.085</v>
      </c>
      <c r="F21" s="28">
        <v>15</v>
      </c>
      <c r="G21" s="28">
        <v>15</v>
      </c>
      <c r="H21" s="29">
        <v>8.1</v>
      </c>
      <c r="I21" s="47">
        <v>86.64333333333329</v>
      </c>
      <c r="J21" s="29">
        <v>3</v>
      </c>
      <c r="K21" s="48">
        <v>0</v>
      </c>
      <c r="L21" s="49">
        <v>4.415</v>
      </c>
      <c r="M21" s="50">
        <v>0</v>
      </c>
      <c r="N21" s="50">
        <v>0</v>
      </c>
      <c r="O21" s="48" t="s">
        <v>85</v>
      </c>
      <c r="P21" s="48">
        <v>0</v>
      </c>
      <c r="Q21" s="48">
        <v>0</v>
      </c>
      <c r="R21" s="62">
        <v>17</v>
      </c>
      <c r="S21" s="48">
        <v>1</v>
      </c>
      <c r="T21" s="48">
        <v>0</v>
      </c>
      <c r="U21" s="48">
        <v>0</v>
      </c>
      <c r="V21" s="62">
        <v>0</v>
      </c>
      <c r="W21" s="48">
        <v>0</v>
      </c>
      <c r="X21" s="48">
        <v>1.1</v>
      </c>
      <c r="Y21" s="48">
        <v>0</v>
      </c>
      <c r="Z21" s="48">
        <v>0</v>
      </c>
      <c r="AA21" s="48">
        <v>0</v>
      </c>
      <c r="AB21" s="48">
        <v>1</v>
      </c>
      <c r="AC21" s="48">
        <v>3</v>
      </c>
      <c r="AD21" s="48">
        <v>0</v>
      </c>
      <c r="AE21" s="48">
        <v>0</v>
      </c>
      <c r="AF21" s="48">
        <v>2</v>
      </c>
      <c r="AG21" s="48"/>
      <c r="AH21" s="68">
        <v>0</v>
      </c>
      <c r="AI21" s="68">
        <v>0</v>
      </c>
      <c r="AJ21" s="68">
        <v>0</v>
      </c>
      <c r="AK21" s="68">
        <v>0</v>
      </c>
      <c r="AL21" s="68">
        <v>0.5</v>
      </c>
      <c r="AM21" s="68">
        <v>0</v>
      </c>
      <c r="AN21" s="69">
        <v>0</v>
      </c>
      <c r="AO21" s="69">
        <v>0</v>
      </c>
      <c r="AP21" s="68">
        <v>0</v>
      </c>
      <c r="AQ21" s="68">
        <v>0</v>
      </c>
      <c r="AR21" s="68"/>
      <c r="AS21" s="68"/>
      <c r="AT21" s="77">
        <v>1</v>
      </c>
      <c r="AU21" s="77">
        <v>1</v>
      </c>
      <c r="AV21" s="78"/>
      <c r="AW21" s="83">
        <v>0</v>
      </c>
      <c r="AX21" s="96"/>
      <c r="AY21" s="106"/>
      <c r="AZ21" s="98"/>
      <c r="BA21" s="99"/>
      <c r="BB21" s="98"/>
    </row>
    <row r="22" spans="1:54" ht="24.75" customHeight="1">
      <c r="A22" s="26">
        <v>17</v>
      </c>
      <c r="B22" s="27" t="s">
        <v>74</v>
      </c>
      <c r="C22" s="28">
        <v>22.9285714285714</v>
      </c>
      <c r="D22" s="28">
        <v>10</v>
      </c>
      <c r="E22" s="28">
        <v>19</v>
      </c>
      <c r="F22" s="28">
        <v>14.5</v>
      </c>
      <c r="G22" s="28">
        <v>15</v>
      </c>
      <c r="H22" s="29">
        <v>4.9</v>
      </c>
      <c r="I22" s="47">
        <v>86.32857142857141</v>
      </c>
      <c r="J22" s="29">
        <v>14</v>
      </c>
      <c r="K22" s="48">
        <v>0.9</v>
      </c>
      <c r="L22" s="49">
        <v>0.5</v>
      </c>
      <c r="M22" s="50">
        <v>455.285714285714</v>
      </c>
      <c r="N22" s="50" t="s">
        <v>85</v>
      </c>
      <c r="O22" s="48">
        <v>1</v>
      </c>
      <c r="P22" s="48">
        <v>0</v>
      </c>
      <c r="Q22" s="48">
        <v>0</v>
      </c>
      <c r="R22" s="62">
        <v>0</v>
      </c>
      <c r="S22" s="48">
        <v>0</v>
      </c>
      <c r="T22" s="48">
        <v>1</v>
      </c>
      <c r="U22" s="48">
        <v>0</v>
      </c>
      <c r="V22" s="62">
        <v>0</v>
      </c>
      <c r="W22" s="48">
        <v>0</v>
      </c>
      <c r="X22" s="48">
        <v>0</v>
      </c>
      <c r="Y22" s="48">
        <v>0</v>
      </c>
      <c r="Z22" s="48">
        <v>0</v>
      </c>
      <c r="AA22" s="48">
        <v>0</v>
      </c>
      <c r="AB22" s="48">
        <v>0</v>
      </c>
      <c r="AC22" s="48">
        <v>0</v>
      </c>
      <c r="AD22" s="48">
        <v>0</v>
      </c>
      <c r="AE22" s="48">
        <v>0</v>
      </c>
      <c r="AF22" s="48">
        <v>2</v>
      </c>
      <c r="AG22" s="48"/>
      <c r="AH22" s="68">
        <v>0</v>
      </c>
      <c r="AI22" s="68">
        <v>0</v>
      </c>
      <c r="AJ22" s="68">
        <v>0</v>
      </c>
      <c r="AK22" s="68">
        <v>0</v>
      </c>
      <c r="AL22" s="68">
        <v>0.5</v>
      </c>
      <c r="AM22" s="68">
        <v>0</v>
      </c>
      <c r="AN22" s="69">
        <v>0</v>
      </c>
      <c r="AO22" s="69">
        <v>0</v>
      </c>
      <c r="AP22" s="68">
        <v>0</v>
      </c>
      <c r="AQ22" s="68">
        <v>0</v>
      </c>
      <c r="AR22" s="68"/>
      <c r="AS22" s="68"/>
      <c r="AT22" s="77">
        <v>1</v>
      </c>
      <c r="AU22" s="77">
        <v>1</v>
      </c>
      <c r="AV22" s="78"/>
      <c r="AW22" s="83">
        <v>0.5</v>
      </c>
      <c r="AX22" s="96"/>
      <c r="AY22" s="105"/>
      <c r="AZ22" s="98"/>
      <c r="BA22" s="99"/>
      <c r="BB22" s="98"/>
    </row>
    <row r="23" spans="1:54" ht="24.75" customHeight="1">
      <c r="A23" s="26">
        <v>18</v>
      </c>
      <c r="B23" s="27" t="s">
        <v>75</v>
      </c>
      <c r="C23" s="28">
        <v>22.65</v>
      </c>
      <c r="D23" s="28">
        <v>10</v>
      </c>
      <c r="E23" s="28">
        <v>18.542</v>
      </c>
      <c r="F23" s="28">
        <v>14.5</v>
      </c>
      <c r="G23" s="28">
        <v>15</v>
      </c>
      <c r="H23" s="29">
        <v>5.6</v>
      </c>
      <c r="I23" s="47">
        <v>86.292</v>
      </c>
      <c r="J23" s="29">
        <v>19</v>
      </c>
      <c r="K23" s="48">
        <v>0.6</v>
      </c>
      <c r="L23" s="49">
        <v>0.958</v>
      </c>
      <c r="M23" s="50">
        <v>0</v>
      </c>
      <c r="N23" s="50">
        <v>0</v>
      </c>
      <c r="O23" s="48" t="s">
        <v>85</v>
      </c>
      <c r="P23" s="48">
        <v>0</v>
      </c>
      <c r="Q23" s="48">
        <v>0</v>
      </c>
      <c r="R23" s="62">
        <v>17</v>
      </c>
      <c r="S23" s="48">
        <v>1</v>
      </c>
      <c r="T23" s="48">
        <v>0</v>
      </c>
      <c r="U23" s="48">
        <v>0</v>
      </c>
      <c r="V23" s="62">
        <v>0</v>
      </c>
      <c r="W23" s="48">
        <v>0</v>
      </c>
      <c r="X23" s="48">
        <v>0</v>
      </c>
      <c r="Y23" s="48">
        <v>0</v>
      </c>
      <c r="Z23" s="48">
        <v>0</v>
      </c>
      <c r="AA23" s="48">
        <v>0</v>
      </c>
      <c r="AB23" s="48">
        <v>1</v>
      </c>
      <c r="AC23" s="48">
        <v>3</v>
      </c>
      <c r="AD23" s="48">
        <v>0</v>
      </c>
      <c r="AE23" s="48">
        <v>0</v>
      </c>
      <c r="AF23" s="48"/>
      <c r="AG23" s="48"/>
      <c r="AH23" s="68">
        <v>0</v>
      </c>
      <c r="AI23" s="68">
        <v>0</v>
      </c>
      <c r="AJ23" s="68">
        <v>0</v>
      </c>
      <c r="AK23" s="68">
        <v>0</v>
      </c>
      <c r="AL23" s="68">
        <v>0.5</v>
      </c>
      <c r="AM23" s="68">
        <v>0</v>
      </c>
      <c r="AN23" s="69">
        <v>0</v>
      </c>
      <c r="AO23" s="69">
        <v>0</v>
      </c>
      <c r="AP23" s="68">
        <v>0</v>
      </c>
      <c r="AQ23" s="68">
        <v>0</v>
      </c>
      <c r="AR23" s="68"/>
      <c r="AS23" s="68"/>
      <c r="AT23" s="77">
        <v>1</v>
      </c>
      <c r="AU23" s="77">
        <v>1</v>
      </c>
      <c r="AV23" s="78"/>
      <c r="AW23" s="83">
        <v>0.5</v>
      </c>
      <c r="AX23" s="96"/>
      <c r="AY23" s="106"/>
      <c r="AZ23" s="102"/>
      <c r="BA23" s="99"/>
      <c r="BB23" s="98"/>
    </row>
    <row r="24" spans="1:54" ht="24.75" customHeight="1">
      <c r="A24" s="26">
        <v>19</v>
      </c>
      <c r="B24" s="27" t="s">
        <v>76</v>
      </c>
      <c r="C24" s="28">
        <v>22.6675</v>
      </c>
      <c r="D24" s="28">
        <v>10</v>
      </c>
      <c r="E24" s="28">
        <v>18.168</v>
      </c>
      <c r="F24" s="28">
        <v>14</v>
      </c>
      <c r="G24" s="28">
        <v>12</v>
      </c>
      <c r="H24" s="29">
        <v>9.1</v>
      </c>
      <c r="I24" s="47">
        <v>85.93549999999999</v>
      </c>
      <c r="J24" s="29">
        <v>63</v>
      </c>
      <c r="K24" s="48">
        <v>3</v>
      </c>
      <c r="L24" s="49">
        <v>1.332</v>
      </c>
      <c r="M24" s="50">
        <v>845.9</v>
      </c>
      <c r="N24" s="50">
        <v>106.85</v>
      </c>
      <c r="O24" s="48">
        <v>2</v>
      </c>
      <c r="P24" s="48">
        <v>0</v>
      </c>
      <c r="Q24" s="48">
        <v>0</v>
      </c>
      <c r="R24" s="62">
        <v>0</v>
      </c>
      <c r="S24" s="48">
        <v>0</v>
      </c>
      <c r="T24" s="48">
        <v>0</v>
      </c>
      <c r="U24" s="48">
        <v>0</v>
      </c>
      <c r="V24" s="62">
        <v>0</v>
      </c>
      <c r="W24" s="48">
        <v>0</v>
      </c>
      <c r="X24" s="48">
        <v>0</v>
      </c>
      <c r="Y24" s="48">
        <v>0</v>
      </c>
      <c r="Z24" s="48">
        <v>3</v>
      </c>
      <c r="AA24" s="48">
        <v>0.6</v>
      </c>
      <c r="AB24" s="48">
        <v>0.5</v>
      </c>
      <c r="AC24" s="48">
        <v>0</v>
      </c>
      <c r="AD24" s="48">
        <v>1</v>
      </c>
      <c r="AE24" s="48">
        <v>0</v>
      </c>
      <c r="AF24" s="48">
        <v>2</v>
      </c>
      <c r="AG24" s="48"/>
      <c r="AH24" s="68">
        <v>0</v>
      </c>
      <c r="AI24" s="68">
        <v>0</v>
      </c>
      <c r="AJ24" s="68">
        <v>0</v>
      </c>
      <c r="AK24" s="68">
        <v>0</v>
      </c>
      <c r="AL24" s="68">
        <v>0.5</v>
      </c>
      <c r="AM24" s="68">
        <v>1</v>
      </c>
      <c r="AN24" s="69">
        <v>1</v>
      </c>
      <c r="AO24" s="69">
        <v>3</v>
      </c>
      <c r="AP24" s="68">
        <v>0</v>
      </c>
      <c r="AQ24" s="68">
        <v>0</v>
      </c>
      <c r="AR24" s="68"/>
      <c r="AS24" s="68"/>
      <c r="AT24" s="77">
        <v>0</v>
      </c>
      <c r="AU24" s="77">
        <v>0</v>
      </c>
      <c r="AV24" s="78"/>
      <c r="AW24" s="83">
        <v>0</v>
      </c>
      <c r="AX24" s="96"/>
      <c r="AY24" s="100"/>
      <c r="AZ24" s="98"/>
      <c r="BA24" s="99"/>
      <c r="BB24" s="98"/>
    </row>
    <row r="25" spans="1:54" ht="24.75" customHeight="1">
      <c r="A25" s="26">
        <v>20</v>
      </c>
      <c r="B25" s="28" t="s">
        <v>77</v>
      </c>
      <c r="C25" s="28">
        <v>21.640625</v>
      </c>
      <c r="D25" s="28">
        <v>10</v>
      </c>
      <c r="E25" s="28">
        <v>18.5</v>
      </c>
      <c r="F25" s="28">
        <v>15</v>
      </c>
      <c r="G25" s="28">
        <v>15</v>
      </c>
      <c r="H25" s="29">
        <v>5</v>
      </c>
      <c r="I25" s="47">
        <v>85.140625</v>
      </c>
      <c r="J25" s="29">
        <v>9</v>
      </c>
      <c r="K25" s="48">
        <v>0</v>
      </c>
      <c r="L25" s="49">
        <v>1</v>
      </c>
      <c r="M25" s="50">
        <v>0</v>
      </c>
      <c r="N25" s="50">
        <v>0</v>
      </c>
      <c r="O25" s="48" t="s">
        <v>85</v>
      </c>
      <c r="P25" s="48">
        <v>0</v>
      </c>
      <c r="Q25" s="48">
        <v>0</v>
      </c>
      <c r="R25" s="62">
        <v>0</v>
      </c>
      <c r="S25" s="48">
        <v>0</v>
      </c>
      <c r="T25" s="48">
        <v>0</v>
      </c>
      <c r="U25" s="48">
        <v>0</v>
      </c>
      <c r="V25" s="62">
        <v>0</v>
      </c>
      <c r="W25" s="48">
        <v>0</v>
      </c>
      <c r="X25" s="48">
        <v>2</v>
      </c>
      <c r="Y25" s="48">
        <v>0</v>
      </c>
      <c r="Z25" s="48">
        <v>0</v>
      </c>
      <c r="AA25" s="48">
        <v>0</v>
      </c>
      <c r="AB25" s="48">
        <v>1</v>
      </c>
      <c r="AC25" s="48">
        <v>0</v>
      </c>
      <c r="AD25" s="48">
        <v>0</v>
      </c>
      <c r="AE25" s="48">
        <v>0</v>
      </c>
      <c r="AF25" s="48">
        <v>2</v>
      </c>
      <c r="AG25" s="48"/>
      <c r="AH25" s="68">
        <v>0</v>
      </c>
      <c r="AI25" s="68">
        <v>0</v>
      </c>
      <c r="AJ25" s="68">
        <v>0</v>
      </c>
      <c r="AK25" s="68">
        <v>0</v>
      </c>
      <c r="AL25" s="68">
        <v>0.5</v>
      </c>
      <c r="AM25" s="68">
        <v>0</v>
      </c>
      <c r="AN25" s="69">
        <v>0</v>
      </c>
      <c r="AO25" s="69">
        <v>0</v>
      </c>
      <c r="AP25" s="68">
        <v>0</v>
      </c>
      <c r="AQ25" s="68">
        <v>0</v>
      </c>
      <c r="AR25" s="78"/>
      <c r="AS25" s="68"/>
      <c r="AT25" s="77">
        <v>0</v>
      </c>
      <c r="AU25" s="77">
        <v>0</v>
      </c>
      <c r="AV25" s="78"/>
      <c r="AW25" s="83">
        <v>0</v>
      </c>
      <c r="AX25" s="96"/>
      <c r="AY25" s="100"/>
      <c r="AZ25" s="98"/>
      <c r="BA25" s="99"/>
      <c r="BB25" s="99"/>
    </row>
    <row r="26" spans="1:54" ht="24.75" customHeight="1">
      <c r="A26" s="26">
        <v>21</v>
      </c>
      <c r="B26" s="28" t="s">
        <v>78</v>
      </c>
      <c r="C26" s="28">
        <v>22</v>
      </c>
      <c r="D26" s="28">
        <v>10</v>
      </c>
      <c r="E26" s="28">
        <v>15.125</v>
      </c>
      <c r="F26" s="28">
        <v>15</v>
      </c>
      <c r="G26" s="28">
        <v>15</v>
      </c>
      <c r="H26" s="29">
        <v>7.5</v>
      </c>
      <c r="I26" s="47">
        <v>84.625</v>
      </c>
      <c r="J26" s="29">
        <v>1</v>
      </c>
      <c r="K26" s="48">
        <v>0</v>
      </c>
      <c r="L26" s="49">
        <v>4.875</v>
      </c>
      <c r="M26" s="50">
        <v>0</v>
      </c>
      <c r="N26" s="50">
        <v>0</v>
      </c>
      <c r="O26" s="48" t="s">
        <v>85</v>
      </c>
      <c r="P26" s="48">
        <v>0</v>
      </c>
      <c r="Q26" s="48">
        <v>0</v>
      </c>
      <c r="R26" s="62">
        <v>46</v>
      </c>
      <c r="S26" s="48">
        <v>1.5</v>
      </c>
      <c r="T26" s="48">
        <v>0</v>
      </c>
      <c r="U26" s="48">
        <v>0</v>
      </c>
      <c r="V26" s="62">
        <v>0</v>
      </c>
      <c r="W26" s="48">
        <v>0</v>
      </c>
      <c r="X26" s="48">
        <v>0</v>
      </c>
      <c r="Y26" s="48">
        <v>0</v>
      </c>
      <c r="Z26" s="48">
        <v>0</v>
      </c>
      <c r="AA26" s="48">
        <v>0</v>
      </c>
      <c r="AB26" s="48">
        <v>1</v>
      </c>
      <c r="AC26" s="48">
        <v>3</v>
      </c>
      <c r="AD26" s="48">
        <v>0</v>
      </c>
      <c r="AE26" s="48">
        <v>0</v>
      </c>
      <c r="AF26" s="48">
        <v>2</v>
      </c>
      <c r="AG26" s="48"/>
      <c r="AH26" s="68">
        <v>0</v>
      </c>
      <c r="AI26" s="68">
        <v>0</v>
      </c>
      <c r="AJ26" s="68">
        <v>0</v>
      </c>
      <c r="AK26" s="68">
        <v>0</v>
      </c>
      <c r="AL26" s="68">
        <v>0</v>
      </c>
      <c r="AM26" s="68">
        <v>0</v>
      </c>
      <c r="AN26" s="69">
        <v>0</v>
      </c>
      <c r="AO26" s="69">
        <v>0</v>
      </c>
      <c r="AP26" s="68">
        <v>0</v>
      </c>
      <c r="AQ26" s="68">
        <v>0</v>
      </c>
      <c r="AR26" s="68"/>
      <c r="AS26" s="68"/>
      <c r="AT26" s="77">
        <v>1</v>
      </c>
      <c r="AU26" s="77">
        <v>1</v>
      </c>
      <c r="AV26" s="78"/>
      <c r="AW26" s="83">
        <v>0</v>
      </c>
      <c r="AX26" s="96"/>
      <c r="AY26" s="100"/>
      <c r="AZ26" s="99"/>
      <c r="BA26" s="99"/>
      <c r="BB26" s="99"/>
    </row>
    <row r="27" spans="1:54" ht="24.75" customHeight="1">
      <c r="A27" s="26">
        <v>22</v>
      </c>
      <c r="B27" s="27" t="s">
        <v>79</v>
      </c>
      <c r="C27" s="28">
        <v>22.75</v>
      </c>
      <c r="D27" s="28">
        <v>10</v>
      </c>
      <c r="E27" s="28">
        <v>15.835</v>
      </c>
      <c r="F27" s="28">
        <v>15</v>
      </c>
      <c r="G27" s="28">
        <v>15</v>
      </c>
      <c r="H27" s="29">
        <v>6</v>
      </c>
      <c r="I27" s="47">
        <v>84.585</v>
      </c>
      <c r="J27" s="29">
        <v>2</v>
      </c>
      <c r="K27" s="48">
        <v>0</v>
      </c>
      <c r="L27" s="49">
        <v>4.165</v>
      </c>
      <c r="M27" s="50">
        <v>0</v>
      </c>
      <c r="N27" s="50">
        <v>0</v>
      </c>
      <c r="O27" s="48" t="s">
        <v>85</v>
      </c>
      <c r="P27" s="48">
        <v>0</v>
      </c>
      <c r="Q27" s="48">
        <v>0</v>
      </c>
      <c r="R27" s="62">
        <v>0</v>
      </c>
      <c r="S27" s="48">
        <v>0</v>
      </c>
      <c r="T27" s="48">
        <v>0</v>
      </c>
      <c r="U27" s="48">
        <v>0</v>
      </c>
      <c r="V27" s="62">
        <v>0</v>
      </c>
      <c r="W27" s="48">
        <v>0</v>
      </c>
      <c r="X27" s="48">
        <v>0</v>
      </c>
      <c r="Y27" s="48">
        <v>0</v>
      </c>
      <c r="Z27" s="48">
        <v>0</v>
      </c>
      <c r="AA27" s="48">
        <v>0</v>
      </c>
      <c r="AB27" s="48">
        <v>1</v>
      </c>
      <c r="AC27" s="48">
        <v>3</v>
      </c>
      <c r="AD27" s="48">
        <v>0</v>
      </c>
      <c r="AE27" s="48">
        <v>0</v>
      </c>
      <c r="AF27" s="48">
        <v>2</v>
      </c>
      <c r="AG27" s="48"/>
      <c r="AH27" s="68">
        <v>0</v>
      </c>
      <c r="AI27" s="68">
        <v>0</v>
      </c>
      <c r="AJ27" s="68">
        <v>0</v>
      </c>
      <c r="AK27" s="68">
        <v>0</v>
      </c>
      <c r="AL27" s="68">
        <v>0</v>
      </c>
      <c r="AM27" s="68">
        <v>0</v>
      </c>
      <c r="AN27" s="69">
        <v>0</v>
      </c>
      <c r="AO27" s="69">
        <v>0</v>
      </c>
      <c r="AP27" s="68">
        <v>0</v>
      </c>
      <c r="AQ27" s="68">
        <v>0</v>
      </c>
      <c r="AR27" s="68"/>
      <c r="AS27" s="68"/>
      <c r="AT27" s="77">
        <v>1</v>
      </c>
      <c r="AU27" s="77">
        <v>1</v>
      </c>
      <c r="AV27" s="78"/>
      <c r="AW27" s="83">
        <v>0</v>
      </c>
      <c r="AX27" s="96"/>
      <c r="AY27" s="100"/>
      <c r="AZ27" s="99"/>
      <c r="BA27" s="99"/>
      <c r="BB27" s="98"/>
    </row>
    <row r="28" spans="1:54" ht="24.75" customHeight="1">
      <c r="A28" s="26">
        <v>23</v>
      </c>
      <c r="B28" s="27" t="s">
        <v>80</v>
      </c>
      <c r="C28" s="28">
        <v>24.025</v>
      </c>
      <c r="D28" s="28">
        <v>10</v>
      </c>
      <c r="E28" s="28">
        <v>15.96</v>
      </c>
      <c r="F28" s="28">
        <v>15</v>
      </c>
      <c r="G28" s="28">
        <v>15</v>
      </c>
      <c r="H28" s="29">
        <v>4</v>
      </c>
      <c r="I28" s="47">
        <v>83.985</v>
      </c>
      <c r="J28" s="29">
        <v>6</v>
      </c>
      <c r="K28" s="48">
        <v>0</v>
      </c>
      <c r="L28" s="49">
        <v>4.04</v>
      </c>
      <c r="M28" s="50">
        <v>0</v>
      </c>
      <c r="N28" s="50">
        <v>0</v>
      </c>
      <c r="O28" s="48" t="s">
        <v>85</v>
      </c>
      <c r="P28" s="48">
        <v>0</v>
      </c>
      <c r="Q28" s="48">
        <v>0</v>
      </c>
      <c r="R28" s="62">
        <v>17</v>
      </c>
      <c r="S28" s="48">
        <v>1</v>
      </c>
      <c r="T28" s="48">
        <v>0</v>
      </c>
      <c r="U28" s="48">
        <v>0</v>
      </c>
      <c r="V28" s="62">
        <v>0</v>
      </c>
      <c r="W28" s="48">
        <v>0</v>
      </c>
      <c r="X28" s="48">
        <v>0</v>
      </c>
      <c r="Y28" s="48">
        <v>0</v>
      </c>
      <c r="Z28" s="48">
        <v>0</v>
      </c>
      <c r="AA28" s="48">
        <v>0</v>
      </c>
      <c r="AB28" s="48">
        <v>0</v>
      </c>
      <c r="AC28" s="48">
        <v>3</v>
      </c>
      <c r="AD28" s="48">
        <v>0</v>
      </c>
      <c r="AE28" s="48">
        <v>0</v>
      </c>
      <c r="AF28" s="48"/>
      <c r="AG28" s="48"/>
      <c r="AH28" s="68">
        <v>0</v>
      </c>
      <c r="AI28" s="68">
        <v>0</v>
      </c>
      <c r="AJ28" s="68">
        <v>0</v>
      </c>
      <c r="AK28" s="68">
        <v>0</v>
      </c>
      <c r="AL28" s="68">
        <v>0</v>
      </c>
      <c r="AM28" s="68">
        <v>0</v>
      </c>
      <c r="AN28" s="69">
        <v>0</v>
      </c>
      <c r="AO28" s="69">
        <v>0</v>
      </c>
      <c r="AP28" s="68">
        <v>0</v>
      </c>
      <c r="AQ28" s="68">
        <v>0</v>
      </c>
      <c r="AR28" s="68"/>
      <c r="AS28" s="68"/>
      <c r="AT28" s="77">
        <v>1</v>
      </c>
      <c r="AU28" s="77">
        <v>1</v>
      </c>
      <c r="AV28" s="78"/>
      <c r="AW28" s="83">
        <v>0</v>
      </c>
      <c r="AX28" s="96"/>
      <c r="AY28" s="104"/>
      <c r="AZ28" s="98"/>
      <c r="BA28" s="99"/>
      <c r="BB28" s="98"/>
    </row>
    <row r="29" spans="1:54" ht="24.75" customHeight="1">
      <c r="A29" s="26">
        <v>24</v>
      </c>
      <c r="B29" s="27" t="s">
        <v>81</v>
      </c>
      <c r="C29" s="28">
        <v>23.0639705882353</v>
      </c>
      <c r="D29" s="28">
        <v>10</v>
      </c>
      <c r="E29" s="28">
        <v>9.334</v>
      </c>
      <c r="F29" s="28">
        <v>14.5</v>
      </c>
      <c r="G29" s="28">
        <v>12</v>
      </c>
      <c r="H29" s="29">
        <v>15</v>
      </c>
      <c r="I29" s="47">
        <v>83.8979705882353</v>
      </c>
      <c r="J29" s="29">
        <v>73</v>
      </c>
      <c r="K29" s="48">
        <v>3</v>
      </c>
      <c r="L29" s="49">
        <v>0.666</v>
      </c>
      <c r="M29" s="50">
        <v>237.323529411765</v>
      </c>
      <c r="N29" s="50">
        <v>572.617647058824</v>
      </c>
      <c r="O29" s="48">
        <v>2.5</v>
      </c>
      <c r="P29" s="48">
        <v>0</v>
      </c>
      <c r="Q29" s="48">
        <v>0</v>
      </c>
      <c r="R29" s="62">
        <v>6646</v>
      </c>
      <c r="S29" s="48">
        <v>2</v>
      </c>
      <c r="T29" s="48">
        <v>0</v>
      </c>
      <c r="U29" s="48">
        <v>0</v>
      </c>
      <c r="V29" s="62">
        <v>1</v>
      </c>
      <c r="W29" s="48">
        <v>0.5</v>
      </c>
      <c r="X29" s="48">
        <v>2</v>
      </c>
      <c r="Y29" s="48">
        <v>0</v>
      </c>
      <c r="Z29" s="48">
        <v>0</v>
      </c>
      <c r="AA29" s="48">
        <v>0</v>
      </c>
      <c r="AB29" s="48">
        <v>0.5</v>
      </c>
      <c r="AC29" s="48">
        <v>1</v>
      </c>
      <c r="AD29" s="48">
        <v>2</v>
      </c>
      <c r="AE29" s="48">
        <v>1</v>
      </c>
      <c r="AF29" s="48">
        <v>2</v>
      </c>
      <c r="AG29" s="48"/>
      <c r="AH29" s="68">
        <v>2003</v>
      </c>
      <c r="AI29" s="68">
        <v>10</v>
      </c>
      <c r="AJ29" s="68">
        <v>0</v>
      </c>
      <c r="AK29" s="68">
        <v>0</v>
      </c>
      <c r="AL29" s="68">
        <v>0</v>
      </c>
      <c r="AM29" s="68"/>
      <c r="AN29" s="69">
        <v>1</v>
      </c>
      <c r="AO29" s="69">
        <v>3</v>
      </c>
      <c r="AP29" s="68">
        <v>0</v>
      </c>
      <c r="AQ29" s="68">
        <v>0</v>
      </c>
      <c r="AR29" s="68"/>
      <c r="AS29" s="68"/>
      <c r="AT29" s="77">
        <v>1</v>
      </c>
      <c r="AU29" s="77">
        <v>0.990216396477903</v>
      </c>
      <c r="AV29" s="78"/>
      <c r="AW29" s="83">
        <v>0.5</v>
      </c>
      <c r="AX29" s="96"/>
      <c r="AY29" s="107"/>
      <c r="AZ29" s="107"/>
      <c r="BA29" s="98"/>
      <c r="BB29" s="99"/>
    </row>
    <row r="30" spans="1:54" ht="24.75" customHeight="1">
      <c r="A30" s="26">
        <v>25</v>
      </c>
      <c r="B30" s="27" t="s">
        <v>82</v>
      </c>
      <c r="C30" s="28">
        <v>19.5851851851852</v>
      </c>
      <c r="D30" s="28">
        <v>10</v>
      </c>
      <c r="E30" s="28">
        <v>16.5</v>
      </c>
      <c r="F30" s="28">
        <v>14.5</v>
      </c>
      <c r="G30" s="28">
        <v>8.5</v>
      </c>
      <c r="H30" s="29">
        <v>13</v>
      </c>
      <c r="I30" s="47">
        <v>82.0851851851852</v>
      </c>
      <c r="J30" s="29">
        <v>12</v>
      </c>
      <c r="K30" s="48">
        <v>0</v>
      </c>
      <c r="L30" s="49">
        <v>3.5</v>
      </c>
      <c r="M30" s="50">
        <v>287.219512195122</v>
      </c>
      <c r="N30" s="50">
        <v>400.243902439024</v>
      </c>
      <c r="O30" s="48">
        <v>1.5</v>
      </c>
      <c r="P30" s="48">
        <v>0</v>
      </c>
      <c r="Q30" s="48">
        <v>0</v>
      </c>
      <c r="R30" s="62">
        <v>2401</v>
      </c>
      <c r="S30" s="48">
        <v>1.5</v>
      </c>
      <c r="T30" s="48">
        <v>1</v>
      </c>
      <c r="U30" s="48">
        <v>0</v>
      </c>
      <c r="V30" s="62">
        <v>0</v>
      </c>
      <c r="W30" s="48">
        <v>0</v>
      </c>
      <c r="X30" s="48">
        <v>1</v>
      </c>
      <c r="Y30" s="48">
        <v>3</v>
      </c>
      <c r="Z30" s="48">
        <v>5</v>
      </c>
      <c r="AA30" s="48">
        <v>1</v>
      </c>
      <c r="AB30" s="48">
        <v>1</v>
      </c>
      <c r="AC30" s="48">
        <v>0</v>
      </c>
      <c r="AD30" s="48">
        <v>3</v>
      </c>
      <c r="AE30" s="48">
        <v>0</v>
      </c>
      <c r="AF30" s="48"/>
      <c r="AG30" s="48"/>
      <c r="AH30" s="68">
        <v>0</v>
      </c>
      <c r="AI30" s="68">
        <v>0</v>
      </c>
      <c r="AJ30" s="68">
        <v>0</v>
      </c>
      <c r="AK30" s="68">
        <v>0</v>
      </c>
      <c r="AL30" s="68">
        <v>0</v>
      </c>
      <c r="AM30" s="68">
        <v>0</v>
      </c>
      <c r="AN30" s="69">
        <v>1</v>
      </c>
      <c r="AO30" s="69">
        <v>3</v>
      </c>
      <c r="AP30" s="68">
        <v>1</v>
      </c>
      <c r="AQ30" s="68">
        <v>0.5</v>
      </c>
      <c r="AR30" s="81" t="s">
        <v>83</v>
      </c>
      <c r="AS30" s="82"/>
      <c r="AT30" s="77">
        <v>0</v>
      </c>
      <c r="AU30" s="77">
        <v>0</v>
      </c>
      <c r="AV30" s="83">
        <v>3</v>
      </c>
      <c r="AW30" s="83">
        <v>0.5</v>
      </c>
      <c r="AX30" s="96"/>
      <c r="AY30" s="108"/>
      <c r="AZ30" s="99"/>
      <c r="BA30" s="99"/>
      <c r="BB30" s="102"/>
    </row>
    <row r="31" spans="1:54" ht="24.75" customHeight="1">
      <c r="A31" s="26">
        <v>26</v>
      </c>
      <c r="B31" s="27" t="s">
        <v>84</v>
      </c>
      <c r="C31" s="28">
        <v>22.4125</v>
      </c>
      <c r="D31" s="28">
        <v>10</v>
      </c>
      <c r="E31" s="28">
        <v>17.335</v>
      </c>
      <c r="F31" s="28">
        <v>15</v>
      </c>
      <c r="G31" s="28">
        <v>12</v>
      </c>
      <c r="H31" s="29">
        <v>5</v>
      </c>
      <c r="I31" s="47">
        <v>81.7475</v>
      </c>
      <c r="J31" s="29">
        <v>6</v>
      </c>
      <c r="K31" s="48">
        <v>0</v>
      </c>
      <c r="L31" s="49">
        <v>2.165</v>
      </c>
      <c r="M31" s="50">
        <v>0</v>
      </c>
      <c r="N31" s="50">
        <v>0</v>
      </c>
      <c r="O31" s="48" t="s">
        <v>85</v>
      </c>
      <c r="P31" s="48">
        <v>0</v>
      </c>
      <c r="Q31" s="48">
        <v>0</v>
      </c>
      <c r="R31" s="62">
        <v>0</v>
      </c>
      <c r="S31" s="48">
        <v>0</v>
      </c>
      <c r="T31" s="48">
        <v>0</v>
      </c>
      <c r="U31" s="48">
        <v>0</v>
      </c>
      <c r="V31" s="62">
        <v>0</v>
      </c>
      <c r="W31" s="48">
        <v>0</v>
      </c>
      <c r="X31" s="48">
        <v>0</v>
      </c>
      <c r="Y31" s="48">
        <v>0</v>
      </c>
      <c r="Z31" s="48">
        <v>0</v>
      </c>
      <c r="AA31" s="48">
        <v>0</v>
      </c>
      <c r="AB31" s="48">
        <v>0</v>
      </c>
      <c r="AC31" s="48">
        <v>3</v>
      </c>
      <c r="AD31" s="48">
        <v>0</v>
      </c>
      <c r="AE31" s="48">
        <v>0</v>
      </c>
      <c r="AF31" s="48">
        <v>2</v>
      </c>
      <c r="AG31" s="48"/>
      <c r="AH31" s="68">
        <v>0</v>
      </c>
      <c r="AI31" s="68">
        <v>0</v>
      </c>
      <c r="AJ31" s="68">
        <v>0</v>
      </c>
      <c r="AK31" s="68">
        <v>0</v>
      </c>
      <c r="AL31" s="68">
        <v>0.5</v>
      </c>
      <c r="AM31" s="68">
        <v>0</v>
      </c>
      <c r="AN31" s="69">
        <v>1</v>
      </c>
      <c r="AO31" s="69">
        <v>3</v>
      </c>
      <c r="AP31" s="68">
        <v>0</v>
      </c>
      <c r="AQ31" s="68">
        <v>0</v>
      </c>
      <c r="AR31" s="68"/>
      <c r="AS31" s="84"/>
      <c r="AT31" s="77">
        <v>0</v>
      </c>
      <c r="AU31" s="77">
        <v>0</v>
      </c>
      <c r="AV31" s="78"/>
      <c r="AW31" s="83">
        <v>0</v>
      </c>
      <c r="AX31" s="96"/>
      <c r="AY31" s="106"/>
      <c r="AZ31" s="98"/>
      <c r="BA31" s="99"/>
      <c r="BB31" s="109"/>
    </row>
    <row r="32" spans="1:53" ht="222" customHeight="1">
      <c r="A32" s="30" t="s">
        <v>86</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110"/>
      <c r="AZ32" s="110"/>
      <c r="BA32" s="110"/>
    </row>
  </sheetData>
  <sheetProtection/>
  <autoFilter ref="A5:BD32">
    <sortState ref="A6:BD32">
      <sortCondition sortBy="value" ref="A6:A32"/>
    </sortState>
  </autoFilter>
  <mergeCells count="28">
    <mergeCell ref="A1:AX1"/>
    <mergeCell ref="A2:AX2"/>
    <mergeCell ref="J3:AG3"/>
    <mergeCell ref="AH3:AW3"/>
    <mergeCell ref="J4:L4"/>
    <mergeCell ref="M4:O4"/>
    <mergeCell ref="P4:Q4"/>
    <mergeCell ref="R4:S4"/>
    <mergeCell ref="V4:W4"/>
    <mergeCell ref="X4:Y4"/>
    <mergeCell ref="Z4:AA4"/>
    <mergeCell ref="AC4:AF4"/>
    <mergeCell ref="AH4:AI4"/>
    <mergeCell ref="AJ4:AK4"/>
    <mergeCell ref="AN4:AO4"/>
    <mergeCell ref="AP4:AQ4"/>
    <mergeCell ref="AR4:AV4"/>
    <mergeCell ref="A32:AX32"/>
    <mergeCell ref="A3:A5"/>
    <mergeCell ref="B3:B5"/>
    <mergeCell ref="C3:C5"/>
    <mergeCell ref="D3:D5"/>
    <mergeCell ref="E3:E5"/>
    <mergeCell ref="F3:F5"/>
    <mergeCell ref="G3:G5"/>
    <mergeCell ref="H3:H5"/>
    <mergeCell ref="I3:I5"/>
    <mergeCell ref="AX3:AX5"/>
  </mergeCells>
  <printOptions/>
  <pageMargins left="0.7479166666666667" right="0.66875" top="1" bottom="1" header="0.5118055555555555" footer="0.5118055555555555"/>
  <pageSetup fitToHeight="0" fitToWidth="1" horizontalDpi="600" verticalDpi="600" orientation="landscape" paperSize="9" scale="3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S1">
      <selection activeCell="D21" sqref="D21"/>
    </sheetView>
  </sheetViews>
  <sheetFormatPr defaultColWidth="9.00390625" defaultRowHeight="14.25"/>
  <cols>
    <col min="3" max="3" width="12.625" style="0" bestFit="1" customWidth="1"/>
    <col min="13" max="14" width="12.625" style="0" bestFit="1" customWidth="1"/>
  </cols>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dcterms:created xsi:type="dcterms:W3CDTF">2022-08-16T15:39:45Z</dcterms:created>
  <dcterms:modified xsi:type="dcterms:W3CDTF">2024-01-30T08:09:11Z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E373E258C80B4EFCA524FE5AD0F9D679</vt:lpwstr>
  </property>
  <property fmtid="{D5CDD505-2E9C-101B-9397-08002B2CF9AE}" pid="5" name="KSOReadingLayo">
    <vt:bool>true</vt:bool>
  </property>
</Properties>
</file>