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预算公开\2020\"/>
    </mc:Choice>
  </mc:AlternateContent>
  <bookViews>
    <workbookView xWindow="0" yWindow="135" windowWidth="20520" windowHeight="11640" tabRatio="1000" activeTab="3"/>
  </bookViews>
  <sheets>
    <sheet name="封面" sheetId="164" r:id="rId1"/>
    <sheet name="附表1-1" sheetId="19" r:id="rId2"/>
    <sheet name="附表1-2" sheetId="21" r:id="rId3"/>
    <sheet name="附表1-3" sheetId="22" r:id="rId4"/>
    <sheet name="附表1-4" sheetId="23" r:id="rId5"/>
    <sheet name="附表1-5" sheetId="24" r:id="rId6"/>
    <sheet name="附表1-6" sheetId="168" r:id="rId7"/>
    <sheet name="附表1-7" sheetId="169" r:id="rId8"/>
    <sheet name="附表1-8" sheetId="173" r:id="rId9"/>
    <sheet name="附表1-9" sheetId="166" r:id="rId10"/>
    <sheet name="附表1-10" sheetId="29" r:id="rId11"/>
    <sheet name="附表1-11" sheetId="28" r:id="rId12"/>
    <sheet name="附表1-12" sheetId="32" r:id="rId13"/>
    <sheet name="附表1-13" sheetId="33" r:id="rId14"/>
    <sheet name="附表1-14" sheetId="36" r:id="rId15"/>
    <sheet name="附表1-15" sheetId="37" r:id="rId16"/>
    <sheet name="附表5-1" sheetId="171" r:id="rId17"/>
    <sheet name="附表5-3" sheetId="172" r:id="rId18"/>
  </sheets>
  <externalReferences>
    <externalReference r:id="rId19"/>
    <externalReference r:id="rId20"/>
  </externalReferences>
  <definedNames>
    <definedName name="_xlnm._FilterDatabase" localSheetId="3" hidden="1">'附表1-3'!$A$4:$E$496</definedName>
    <definedName name="_xlnm._FilterDatabase" localSheetId="5" hidden="1">'附表1-5'!$A$4:$G$80</definedName>
    <definedName name="_Order1" hidden="1">255</definedName>
    <definedName name="_Order2" hidden="1">255</definedName>
    <definedName name="_xlnm.Database" localSheetId="6">#REF!</definedName>
    <definedName name="_xlnm.Database" localSheetId="9">#REF!</definedName>
    <definedName name="_xlnm.Database" localSheetId="16">#REF!</definedName>
    <definedName name="_xlnm.Database" localSheetId="17">#REF!</definedName>
    <definedName name="_xlnm.Database">#REF!</definedName>
    <definedName name="database2" localSheetId="6">#REF!</definedName>
    <definedName name="database2" localSheetId="9">#REF!</definedName>
    <definedName name="database2" localSheetId="16">#REF!</definedName>
    <definedName name="database2" localSheetId="17">#REF!</definedName>
    <definedName name="database2">#REF!</definedName>
    <definedName name="database3" localSheetId="6">#REF!</definedName>
    <definedName name="database3" localSheetId="9">#REF!</definedName>
    <definedName name="database3" localSheetId="16">#REF!</definedName>
    <definedName name="database3" localSheetId="17">#REF!</definedName>
    <definedName name="database3">#REF!</definedName>
    <definedName name="gxxe2003">[1]P1012001!$A$6:$E$117</definedName>
    <definedName name="hhhh" localSheetId="6">#REF!</definedName>
    <definedName name="hhhh" localSheetId="9">#REF!</definedName>
    <definedName name="hhhh" localSheetId="16">#REF!</definedName>
    <definedName name="hhhh" localSheetId="17">#REF!</definedName>
    <definedName name="hhhh">#REF!</definedName>
    <definedName name="kkkk" localSheetId="6">#REF!</definedName>
    <definedName name="kkkk" localSheetId="9">#REF!</definedName>
    <definedName name="kkkk" localSheetId="16">#REF!</definedName>
    <definedName name="kkkk" localSheetId="17">#REF!</definedName>
    <definedName name="kkkk">#REF!</definedName>
    <definedName name="_xlnm.Print_Area" localSheetId="0">封面!$A$1:$C$25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2">'附表1-2'!$1:$4</definedName>
    <definedName name="_xlnm.Print_Titles" localSheetId="3">'附表1-3'!$1:$4</definedName>
    <definedName name="_xlnm.Print_Titles" localSheetId="4">'附表1-4'!$1:$4</definedName>
    <definedName name="_xlnm.Print_Titles" localSheetId="5">'附表1-5'!$1:$4</definedName>
    <definedName name="_xlnm.Print_Titles" localSheetId="6">'附表1-6'!$1:$4</definedName>
    <definedName name="_xlnm.Print_Titles" localSheetId="9">'附表1-9'!$1:$4</definedName>
    <definedName name="_xlnm.Print_Titles">#N/A</definedName>
    <definedName name="UU" localSheetId="6">#REF!</definedName>
    <definedName name="UU" localSheetId="9">#REF!</definedName>
    <definedName name="UU" localSheetId="16">#REF!</definedName>
    <definedName name="UU" localSheetId="17">#REF!</definedName>
    <definedName name="UU">#REF!</definedName>
    <definedName name="YY" localSheetId="6">#REF!</definedName>
    <definedName name="YY" localSheetId="9">#REF!</definedName>
    <definedName name="YY" localSheetId="16">#REF!</definedName>
    <definedName name="YY" localSheetId="17">#REF!</definedName>
    <definedName name="YY">#REF!</definedName>
    <definedName name="地区名称" localSheetId="6">#REF!</definedName>
    <definedName name="地区名称" localSheetId="9">#REF!</definedName>
    <definedName name="地区名称" localSheetId="16">#REF!</definedName>
    <definedName name="地区名称" localSheetId="17">#REF!</definedName>
    <definedName name="地区名称">#REF!</definedName>
    <definedName name="福州" localSheetId="6">#REF!</definedName>
    <definedName name="福州" localSheetId="9">#REF!</definedName>
    <definedName name="福州" localSheetId="16">#REF!</definedName>
    <definedName name="福州" localSheetId="17">#REF!</definedName>
    <definedName name="福州">#REF!</definedName>
    <definedName name="汇率" localSheetId="6">#REF!</definedName>
    <definedName name="汇率" localSheetId="9">#REF!</definedName>
    <definedName name="汇率" localSheetId="16">#REF!</definedName>
    <definedName name="汇率" localSheetId="17">#REF!</definedName>
    <definedName name="汇率">#REF!</definedName>
    <definedName name="全额差额比例" localSheetId="6">'[2]C01-1'!#REF!</definedName>
    <definedName name="全额差额比例" localSheetId="7">'[2]C01-1'!#REF!</definedName>
    <definedName name="全额差额比例" localSheetId="9">'[2]C01-1'!#REF!</definedName>
    <definedName name="全额差额比例" localSheetId="16">'[2]C01-1'!#REF!</definedName>
    <definedName name="全额差额比例" localSheetId="17">'[2]C01-1'!#REF!</definedName>
    <definedName name="全额差额比例">'[2]C01-1'!#REF!</definedName>
    <definedName name="生产列1" localSheetId="6">#REF!</definedName>
    <definedName name="生产列1" localSheetId="9">#REF!</definedName>
    <definedName name="生产列1" localSheetId="16">#REF!</definedName>
    <definedName name="生产列1" localSheetId="17">#REF!</definedName>
    <definedName name="生产列1">#REF!</definedName>
    <definedName name="生产列11" localSheetId="6">#REF!</definedName>
    <definedName name="生产列11" localSheetId="9">#REF!</definedName>
    <definedName name="生产列11" localSheetId="16">#REF!</definedName>
    <definedName name="生产列11" localSheetId="17">#REF!</definedName>
    <definedName name="生产列11">#REF!</definedName>
    <definedName name="生产列15" localSheetId="6">#REF!</definedName>
    <definedName name="生产列15" localSheetId="9">#REF!</definedName>
    <definedName name="生产列15" localSheetId="16">#REF!</definedName>
    <definedName name="生产列15" localSheetId="17">#REF!</definedName>
    <definedName name="生产列15">#REF!</definedName>
    <definedName name="生产列16" localSheetId="6">#REF!</definedName>
    <definedName name="生产列16" localSheetId="9">#REF!</definedName>
    <definedName name="生产列16" localSheetId="16">#REF!</definedName>
    <definedName name="生产列16" localSheetId="17">#REF!</definedName>
    <definedName name="生产列16">#REF!</definedName>
    <definedName name="生产列17" localSheetId="6">#REF!</definedName>
    <definedName name="生产列17" localSheetId="9">#REF!</definedName>
    <definedName name="生产列17" localSheetId="16">#REF!</definedName>
    <definedName name="生产列17" localSheetId="17">#REF!</definedName>
    <definedName name="生产列17">#REF!</definedName>
    <definedName name="生产列19" localSheetId="6">#REF!</definedName>
    <definedName name="生产列19" localSheetId="9">#REF!</definedName>
    <definedName name="生产列19" localSheetId="16">#REF!</definedName>
    <definedName name="生产列19" localSheetId="17">#REF!</definedName>
    <definedName name="生产列19">#REF!</definedName>
    <definedName name="生产列2" localSheetId="6">#REF!</definedName>
    <definedName name="生产列2" localSheetId="9">#REF!</definedName>
    <definedName name="生产列2" localSheetId="16">#REF!</definedName>
    <definedName name="生产列2" localSheetId="17">#REF!</definedName>
    <definedName name="生产列2">#REF!</definedName>
    <definedName name="生产列20" localSheetId="6">#REF!</definedName>
    <definedName name="生产列20" localSheetId="9">#REF!</definedName>
    <definedName name="生产列20" localSheetId="16">#REF!</definedName>
    <definedName name="生产列20" localSheetId="17">#REF!</definedName>
    <definedName name="生产列20">#REF!</definedName>
    <definedName name="生产列3" localSheetId="6">#REF!</definedName>
    <definedName name="生产列3" localSheetId="9">#REF!</definedName>
    <definedName name="生产列3" localSheetId="16">#REF!</definedName>
    <definedName name="生产列3" localSheetId="17">#REF!</definedName>
    <definedName name="生产列3">#REF!</definedName>
    <definedName name="生产列4" localSheetId="6">#REF!</definedName>
    <definedName name="生产列4" localSheetId="9">#REF!</definedName>
    <definedName name="生产列4" localSheetId="16">#REF!</definedName>
    <definedName name="生产列4" localSheetId="17">#REF!</definedName>
    <definedName name="生产列4">#REF!</definedName>
    <definedName name="生产列5" localSheetId="6">#REF!</definedName>
    <definedName name="生产列5" localSheetId="9">#REF!</definedName>
    <definedName name="生产列5" localSheetId="16">#REF!</definedName>
    <definedName name="生产列5" localSheetId="17">#REF!</definedName>
    <definedName name="生产列5">#REF!</definedName>
    <definedName name="生产列6" localSheetId="6">#REF!</definedName>
    <definedName name="生产列6" localSheetId="9">#REF!</definedName>
    <definedName name="生产列6" localSheetId="16">#REF!</definedName>
    <definedName name="生产列6" localSheetId="17">#REF!</definedName>
    <definedName name="生产列6">#REF!</definedName>
    <definedName name="生产列7" localSheetId="6">#REF!</definedName>
    <definedName name="生产列7" localSheetId="9">#REF!</definedName>
    <definedName name="生产列7" localSheetId="16">#REF!</definedName>
    <definedName name="生产列7" localSheetId="17">#REF!</definedName>
    <definedName name="生产列7">#REF!</definedName>
    <definedName name="生产列8" localSheetId="6">#REF!</definedName>
    <definedName name="生产列8" localSheetId="9">#REF!</definedName>
    <definedName name="生产列8" localSheetId="16">#REF!</definedName>
    <definedName name="生产列8" localSheetId="17">#REF!</definedName>
    <definedName name="生产列8">#REF!</definedName>
    <definedName name="生产列9" localSheetId="6">#REF!</definedName>
    <definedName name="生产列9" localSheetId="9">#REF!</definedName>
    <definedName name="生产列9" localSheetId="16">#REF!</definedName>
    <definedName name="生产列9" localSheetId="17">#REF!</definedName>
    <definedName name="生产列9">#REF!</definedName>
    <definedName name="生产期" localSheetId="6">#REF!</definedName>
    <definedName name="生产期" localSheetId="9">#REF!</definedName>
    <definedName name="生产期" localSheetId="16">#REF!</definedName>
    <definedName name="生产期" localSheetId="17">#REF!</definedName>
    <definedName name="生产期">#REF!</definedName>
    <definedName name="生产期1" localSheetId="6">#REF!</definedName>
    <definedName name="生产期1" localSheetId="9">#REF!</definedName>
    <definedName name="生产期1" localSheetId="16">#REF!</definedName>
    <definedName name="生产期1" localSheetId="17">#REF!</definedName>
    <definedName name="生产期1">#REF!</definedName>
    <definedName name="生产期11" localSheetId="6">#REF!</definedName>
    <definedName name="生产期11" localSheetId="9">#REF!</definedName>
    <definedName name="生产期11" localSheetId="16">#REF!</definedName>
    <definedName name="生产期11" localSheetId="17">#REF!</definedName>
    <definedName name="生产期11">#REF!</definedName>
    <definedName name="生产期15" localSheetId="6">#REF!</definedName>
    <definedName name="生产期15" localSheetId="9">#REF!</definedName>
    <definedName name="生产期15" localSheetId="16">#REF!</definedName>
    <definedName name="生产期15" localSheetId="17">#REF!</definedName>
    <definedName name="生产期15">#REF!</definedName>
    <definedName name="生产期16" localSheetId="6">#REF!</definedName>
    <definedName name="生产期16" localSheetId="9">#REF!</definedName>
    <definedName name="生产期16" localSheetId="16">#REF!</definedName>
    <definedName name="生产期16" localSheetId="17">#REF!</definedName>
    <definedName name="生产期16">#REF!</definedName>
    <definedName name="生产期17" localSheetId="6">#REF!</definedName>
    <definedName name="生产期17" localSheetId="9">#REF!</definedName>
    <definedName name="生产期17" localSheetId="16">#REF!</definedName>
    <definedName name="生产期17" localSheetId="17">#REF!</definedName>
    <definedName name="生产期17">#REF!</definedName>
    <definedName name="生产期19" localSheetId="6">#REF!</definedName>
    <definedName name="生产期19" localSheetId="9">#REF!</definedName>
    <definedName name="生产期19" localSheetId="16">#REF!</definedName>
    <definedName name="生产期19" localSheetId="17">#REF!</definedName>
    <definedName name="生产期19">#REF!</definedName>
    <definedName name="生产期2" localSheetId="6">#REF!</definedName>
    <definedName name="生产期2" localSheetId="9">#REF!</definedName>
    <definedName name="生产期2" localSheetId="16">#REF!</definedName>
    <definedName name="生产期2" localSheetId="17">#REF!</definedName>
    <definedName name="生产期2">#REF!</definedName>
    <definedName name="生产期20" localSheetId="6">#REF!</definedName>
    <definedName name="生产期20" localSheetId="9">#REF!</definedName>
    <definedName name="生产期20" localSheetId="16">#REF!</definedName>
    <definedName name="生产期20" localSheetId="17">#REF!</definedName>
    <definedName name="生产期20">#REF!</definedName>
    <definedName name="生产期3" localSheetId="6">#REF!</definedName>
    <definedName name="生产期3" localSheetId="9">#REF!</definedName>
    <definedName name="生产期3" localSheetId="16">#REF!</definedName>
    <definedName name="生产期3" localSheetId="17">#REF!</definedName>
    <definedName name="生产期3">#REF!</definedName>
    <definedName name="生产期4" localSheetId="6">#REF!</definedName>
    <definedName name="生产期4" localSheetId="9">#REF!</definedName>
    <definedName name="生产期4" localSheetId="16">#REF!</definedName>
    <definedName name="生产期4" localSheetId="17">#REF!</definedName>
    <definedName name="生产期4">#REF!</definedName>
    <definedName name="生产期5" localSheetId="6">#REF!</definedName>
    <definedName name="生产期5" localSheetId="9">#REF!</definedName>
    <definedName name="生产期5" localSheetId="16">#REF!</definedName>
    <definedName name="生产期5" localSheetId="17">#REF!</definedName>
    <definedName name="生产期5">#REF!</definedName>
    <definedName name="生产期6" localSheetId="6">#REF!</definedName>
    <definedName name="生产期6" localSheetId="9">#REF!</definedName>
    <definedName name="生产期6" localSheetId="16">#REF!</definedName>
    <definedName name="生产期6" localSheetId="17">#REF!</definedName>
    <definedName name="生产期6">#REF!</definedName>
    <definedName name="生产期7" localSheetId="6">#REF!</definedName>
    <definedName name="生产期7" localSheetId="9">#REF!</definedName>
    <definedName name="生产期7" localSheetId="16">#REF!</definedName>
    <definedName name="生产期7" localSheetId="17">#REF!</definedName>
    <definedName name="生产期7">#REF!</definedName>
    <definedName name="生产期8" localSheetId="6">#REF!</definedName>
    <definedName name="生产期8" localSheetId="9">#REF!</definedName>
    <definedName name="生产期8" localSheetId="16">#REF!</definedName>
    <definedName name="生产期8" localSheetId="17">#REF!</definedName>
    <definedName name="生产期8">#REF!</definedName>
    <definedName name="生产期9" localSheetId="6">#REF!</definedName>
    <definedName name="生产期9" localSheetId="9">#REF!</definedName>
    <definedName name="生产期9" localSheetId="16">#REF!</definedName>
    <definedName name="生产期9" localSheetId="17">#REF!</definedName>
    <definedName name="生产期9">#REF!</definedName>
    <definedName name="体制上解" localSheetId="6">#REF!</definedName>
    <definedName name="体制上解" localSheetId="9">#REF!</definedName>
    <definedName name="体制上解" localSheetId="16">#REF!</definedName>
    <definedName name="体制上解" localSheetId="17">#REF!</definedName>
    <definedName name="体制上解">#REF!</definedName>
  </definedNames>
  <calcPr calcId="162913" fullPrecision="0"/>
</workbook>
</file>

<file path=xl/calcChain.xml><?xml version="1.0" encoding="utf-8"?>
<calcChain xmlns="http://schemas.openxmlformats.org/spreadsheetml/2006/main">
  <c r="C12" i="172" l="1"/>
  <c r="C35" i="37" l="1"/>
  <c r="B32" i="37"/>
  <c r="B29" i="37"/>
  <c r="B26" i="37"/>
  <c r="B23" i="37"/>
  <c r="B14" i="37" s="1"/>
  <c r="B20" i="37"/>
  <c r="B17" i="37"/>
  <c r="B16" i="37"/>
  <c r="B15" i="37"/>
  <c r="C32" i="37"/>
  <c r="C29" i="37"/>
  <c r="C26" i="37"/>
  <c r="C23" i="37"/>
  <c r="C20" i="37"/>
  <c r="C17" i="37"/>
  <c r="C14" i="37" s="1"/>
  <c r="C16" i="37"/>
  <c r="C15" i="37"/>
  <c r="B6" i="37"/>
  <c r="C6" i="37"/>
  <c r="B27" i="29"/>
  <c r="C25" i="29"/>
  <c r="B25" i="29"/>
  <c r="B21" i="29"/>
  <c r="D22" i="166" l="1"/>
  <c r="D23" i="166"/>
  <c r="C22" i="166" l="1"/>
  <c r="B22" i="166"/>
  <c r="B80" i="24"/>
  <c r="B58" i="24"/>
  <c r="C80" i="24"/>
  <c r="C76" i="24" s="1"/>
  <c r="C73" i="24"/>
  <c r="C68" i="24"/>
  <c r="C65" i="24"/>
  <c r="C60" i="24"/>
  <c r="C58" i="24"/>
  <c r="C57" i="24"/>
  <c r="C56" i="24"/>
  <c r="C51" i="24" s="1"/>
  <c r="C48" i="24"/>
  <c r="C44" i="24"/>
  <c r="C42" i="24"/>
  <c r="C41" i="24"/>
  <c r="C38" i="24"/>
  <c r="C37" i="24"/>
  <c r="C28" i="24"/>
  <c r="C27" i="24"/>
  <c r="C24" i="24"/>
  <c r="C23" i="24"/>
  <c r="C22" i="24" s="1"/>
  <c r="C21" i="24"/>
  <c r="C11" i="24"/>
  <c r="C7" i="24"/>
  <c r="C6" i="24"/>
  <c r="B20" i="23"/>
  <c r="B15" i="23"/>
  <c r="D17" i="23"/>
  <c r="C18" i="23"/>
  <c r="C7" i="23"/>
  <c r="C286" i="22" l="1"/>
  <c r="C226" i="22"/>
  <c r="C402" i="22"/>
  <c r="C410" i="22"/>
  <c r="C412" i="22"/>
  <c r="C413" i="22"/>
  <c r="C411" i="22"/>
  <c r="C387" i="22"/>
  <c r="C399" i="22"/>
  <c r="C401" i="22"/>
  <c r="C354" i="22"/>
  <c r="C381" i="22"/>
  <c r="C383" i="22"/>
  <c r="C379" i="22"/>
  <c r="C380" i="22"/>
  <c r="C369" i="22"/>
  <c r="C371" i="22"/>
  <c r="C355" i="22"/>
  <c r="C361" i="22"/>
  <c r="C336" i="22"/>
  <c r="C348" i="22"/>
  <c r="C349" i="22"/>
  <c r="C344" i="22"/>
  <c r="C345" i="22"/>
  <c r="C319" i="22"/>
  <c r="C320" i="22"/>
  <c r="C304" i="22"/>
  <c r="C307" i="22"/>
  <c r="C306" i="22"/>
  <c r="C297" i="22"/>
  <c r="C302" i="22"/>
  <c r="C295" i="22"/>
  <c r="C290" i="22"/>
  <c r="C284" i="22"/>
  <c r="C285" i="22"/>
  <c r="C277" i="22"/>
  <c r="C279" i="22"/>
  <c r="C268" i="22"/>
  <c r="C265" i="22"/>
  <c r="C259" i="22"/>
  <c r="C254" i="22"/>
  <c r="C255" i="22"/>
  <c r="C247" i="22"/>
  <c r="C250" i="22"/>
  <c r="C248" i="22"/>
  <c r="C227" i="22"/>
  <c r="C194" i="22"/>
  <c r="C223" i="22"/>
  <c r="C225" i="22"/>
  <c r="C219" i="22"/>
  <c r="C222" i="22"/>
  <c r="C208" i="22"/>
  <c r="C212" i="22"/>
  <c r="C205" i="22"/>
  <c r="C207" i="22"/>
  <c r="C206" i="22"/>
  <c r="C195" i="22"/>
  <c r="C204" i="22"/>
  <c r="C200" i="22"/>
  <c r="C177" i="22"/>
  <c r="C187" i="22"/>
  <c r="C190" i="22"/>
  <c r="C153" i="22"/>
  <c r="C175" i="22"/>
  <c r="C176" i="22"/>
  <c r="C168" i="22"/>
  <c r="C169" i="22"/>
  <c r="C164" i="22"/>
  <c r="C163" i="22"/>
  <c r="C157" i="22"/>
  <c r="C162" i="22"/>
  <c r="C161" i="22"/>
  <c r="C159" i="22"/>
  <c r="C158" i="22"/>
  <c r="C122" i="22"/>
  <c r="C125" i="22"/>
  <c r="C132" i="22"/>
  <c r="C142" i="22"/>
  <c r="C151" i="22"/>
  <c r="C152" i="22"/>
  <c r="C150" i="22"/>
  <c r="C144" i="22"/>
  <c r="C148" i="22"/>
  <c r="C147" i="22"/>
  <c r="C126" i="22"/>
  <c r="C5" i="22"/>
  <c r="C95" i="22"/>
  <c r="C97" i="22"/>
  <c r="C77" i="22"/>
  <c r="C80" i="22"/>
  <c r="C63" i="22"/>
  <c r="C65" i="22"/>
  <c r="C45" i="22"/>
  <c r="C18" i="22"/>
  <c r="C23" i="22"/>
  <c r="C19" i="22"/>
  <c r="C22" i="19" l="1"/>
  <c r="B22" i="19"/>
  <c r="D23" i="29" l="1"/>
  <c r="D22" i="29"/>
  <c r="D14" i="29"/>
  <c r="D13" i="29"/>
  <c r="D12" i="29"/>
  <c r="D11" i="29"/>
  <c r="D10" i="29"/>
  <c r="D9" i="29"/>
  <c r="D8" i="29"/>
  <c r="D63" i="24" l="1"/>
  <c r="D61" i="24"/>
  <c r="D55" i="24"/>
  <c r="D52" i="24"/>
  <c r="D46" i="24"/>
  <c r="D39" i="24"/>
  <c r="D20" i="24"/>
  <c r="D19" i="24"/>
  <c r="D18" i="24"/>
  <c r="D17" i="24"/>
  <c r="D16" i="24"/>
  <c r="D15" i="24"/>
  <c r="D14" i="24"/>
  <c r="D13" i="24"/>
  <c r="D12" i="24"/>
  <c r="D10" i="24"/>
  <c r="D9" i="24"/>
  <c r="D10" i="173" l="1"/>
  <c r="D9" i="173"/>
  <c r="D8" i="173"/>
  <c r="D7" i="173"/>
  <c r="D6" i="173"/>
  <c r="C5" i="173"/>
  <c r="B5" i="173"/>
  <c r="D5" i="173" l="1"/>
  <c r="C8" i="172"/>
  <c r="C12" i="171"/>
  <c r="C8" i="171"/>
  <c r="D19" i="23" l="1"/>
  <c r="D16" i="23"/>
  <c r="D10" i="23"/>
  <c r="D6" i="23"/>
  <c r="D74" i="24"/>
  <c r="D69" i="24"/>
  <c r="D17" i="166"/>
  <c r="D14" i="166"/>
  <c r="D13" i="166"/>
  <c r="D11" i="166"/>
  <c r="D10" i="166"/>
  <c r="D9" i="166"/>
  <c r="D20" i="29"/>
  <c r="D19" i="29"/>
  <c r="D18" i="29"/>
  <c r="D17" i="29"/>
  <c r="D16" i="29"/>
  <c r="D15" i="29"/>
  <c r="D17" i="32"/>
  <c r="D13" i="32"/>
  <c r="D34" i="33"/>
  <c r="D25" i="33"/>
  <c r="D24" i="33"/>
  <c r="D23" i="33"/>
  <c r="D15" i="33"/>
  <c r="D14" i="33"/>
  <c r="D5" i="33"/>
  <c r="B11" i="37" l="1"/>
  <c r="B5" i="37"/>
  <c r="C11" i="37"/>
  <c r="C5" i="37" s="1"/>
  <c r="C39" i="36"/>
  <c r="B39" i="36"/>
  <c r="C36" i="36"/>
  <c r="B36" i="36"/>
  <c r="C33" i="36"/>
  <c r="B33" i="36"/>
  <c r="C30" i="36"/>
  <c r="B30" i="36"/>
  <c r="C27" i="36"/>
  <c r="B27" i="36"/>
  <c r="C24" i="36"/>
  <c r="B24" i="36"/>
  <c r="C15" i="36"/>
  <c r="B15" i="36"/>
  <c r="C11" i="36"/>
  <c r="B11" i="36"/>
  <c r="C6" i="36"/>
  <c r="B6" i="36"/>
  <c r="D10" i="37"/>
  <c r="D7" i="29"/>
  <c r="B6" i="29"/>
  <c r="D33" i="36" l="1"/>
  <c r="D24" i="36"/>
  <c r="D36" i="36"/>
  <c r="B5" i="36"/>
  <c r="D6" i="36"/>
  <c r="D39" i="36"/>
  <c r="D30" i="36"/>
  <c r="D27" i="36"/>
  <c r="C21" i="36"/>
  <c r="D15" i="36"/>
  <c r="C5" i="36"/>
  <c r="C6" i="29"/>
  <c r="C5" i="29" s="1"/>
  <c r="B5" i="29"/>
  <c r="B35" i="37"/>
  <c r="D29" i="37"/>
  <c r="D20" i="37"/>
  <c r="D11" i="37"/>
  <c r="D32" i="37"/>
  <c r="D23" i="37"/>
  <c r="D17" i="37"/>
  <c r="D26" i="37"/>
  <c r="D5" i="37"/>
  <c r="D6" i="37"/>
  <c r="D11" i="36"/>
  <c r="B21" i="36"/>
  <c r="C42" i="36" l="1"/>
  <c r="D21" i="36"/>
  <c r="D5" i="36"/>
  <c r="D5" i="29"/>
  <c r="D6" i="29"/>
  <c r="B42" i="36"/>
  <c r="D14" i="37"/>
  <c r="D35" i="37"/>
  <c r="D42" i="36" l="1"/>
  <c r="C20" i="166"/>
  <c r="C28" i="166" s="1"/>
  <c r="B20" i="166"/>
  <c r="D20" i="166" l="1"/>
  <c r="B28" i="166"/>
  <c r="D28" i="166" s="1"/>
  <c r="D56" i="24"/>
  <c r="D38" i="24"/>
  <c r="D7" i="24"/>
  <c r="B48" i="24" l="1"/>
  <c r="D80" i="24" l="1"/>
  <c r="D21" i="24"/>
  <c r="D20" i="23"/>
  <c r="D14" i="23"/>
  <c r="D15" i="23"/>
  <c r="D7" i="23" l="1"/>
  <c r="D58" i="24"/>
  <c r="D47" i="24"/>
  <c r="D23" i="24"/>
  <c r="D8" i="23"/>
  <c r="D11" i="23"/>
  <c r="D12" i="23"/>
  <c r="D18" i="23"/>
  <c r="D24" i="24" l="1"/>
  <c r="D8" i="24"/>
  <c r="C5" i="24"/>
  <c r="C5" i="23"/>
  <c r="C33" i="19" l="1"/>
  <c r="C5" i="19" l="1"/>
  <c r="C31" i="19" s="1"/>
  <c r="C44" i="19" s="1"/>
  <c r="D480" i="22" l="1"/>
  <c r="D481" i="22"/>
  <c r="D483" i="22"/>
  <c r="D484" i="22"/>
  <c r="D485" i="22"/>
  <c r="D486" i="22"/>
  <c r="D487" i="22"/>
  <c r="D488" i="22"/>
  <c r="D489" i="22"/>
  <c r="D490" i="22"/>
  <c r="D491" i="22"/>
  <c r="D492" i="22"/>
  <c r="D493" i="22"/>
  <c r="D494" i="22"/>
  <c r="D495" i="22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30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2" i="19"/>
  <c r="D34" i="19"/>
  <c r="D35" i="19"/>
  <c r="D36" i="19"/>
  <c r="D37" i="19"/>
  <c r="D38" i="19"/>
  <c r="D39" i="19"/>
  <c r="D40" i="19"/>
  <c r="D41" i="19"/>
  <c r="D42" i="19"/>
  <c r="D43" i="19"/>
  <c r="D6" i="19"/>
  <c r="D7" i="19"/>
  <c r="D8" i="19"/>
  <c r="B65" i="24"/>
  <c r="B76" i="24"/>
  <c r="D76" i="24" s="1"/>
  <c r="B73" i="24"/>
  <c r="D73" i="24" s="1"/>
  <c r="B68" i="24"/>
  <c r="D68" i="24" s="1"/>
  <c r="B60" i="24"/>
  <c r="D60" i="24" s="1"/>
  <c r="B57" i="24"/>
  <c r="D57" i="24" s="1"/>
  <c r="B51" i="24"/>
  <c r="D51" i="24" s="1"/>
  <c r="B44" i="24"/>
  <c r="D44" i="24" s="1"/>
  <c r="B41" i="24"/>
  <c r="D41" i="24" s="1"/>
  <c r="B37" i="24"/>
  <c r="D37" i="24" s="1"/>
  <c r="B22" i="24"/>
  <c r="D22" i="24" s="1"/>
  <c r="B11" i="24"/>
  <c r="D11" i="24" s="1"/>
  <c r="B6" i="24"/>
  <c r="D6" i="24" s="1"/>
  <c r="B5" i="23" l="1"/>
  <c r="D5" i="23" s="1"/>
  <c r="C31" i="21"/>
  <c r="C482" i="22"/>
  <c r="C29" i="21"/>
  <c r="C31" i="33"/>
  <c r="B31" i="33"/>
  <c r="C14" i="32"/>
  <c r="B14" i="32"/>
  <c r="C21" i="29"/>
  <c r="B482" i="22"/>
  <c r="B496" i="22" s="1"/>
  <c r="B31" i="21"/>
  <c r="B29" i="21"/>
  <c r="B33" i="19"/>
  <c r="D33" i="19" s="1"/>
  <c r="B5" i="19"/>
  <c r="D5" i="19" s="1"/>
  <c r="D31" i="33" l="1"/>
  <c r="D14" i="32"/>
  <c r="D21" i="29"/>
  <c r="C33" i="29"/>
  <c r="D482" i="22"/>
  <c r="C496" i="22"/>
  <c r="D496" i="22" s="1"/>
  <c r="B45" i="21"/>
  <c r="D31" i="21"/>
  <c r="D29" i="21"/>
  <c r="C45" i="21"/>
  <c r="B31" i="19"/>
  <c r="D45" i="21" l="1"/>
  <c r="D31" i="19"/>
  <c r="B44" i="19"/>
  <c r="D44" i="19" s="1"/>
  <c r="D293" i="22"/>
  <c r="D272" i="22"/>
  <c r="D185" i="22"/>
  <c r="D262" i="22"/>
  <c r="D273" i="22"/>
  <c r="D232" i="22"/>
  <c r="D318" i="22"/>
  <c r="D408" i="22"/>
  <c r="D365" i="22"/>
  <c r="D62" i="22"/>
  <c r="D275" i="22"/>
  <c r="D246" i="22"/>
  <c r="D174" i="22"/>
  <c r="D276" i="22"/>
  <c r="D253" i="22"/>
  <c r="D264" i="22"/>
  <c r="B5" i="24"/>
  <c r="D5" i="24" s="1"/>
  <c r="B33" i="29" l="1"/>
  <c r="D33" i="29" s="1"/>
  <c r="D25" i="29"/>
  <c r="D308" i="22"/>
  <c r="D169" i="22"/>
  <c r="D416" i="22"/>
  <c r="D414" i="22"/>
  <c r="D72" i="22"/>
  <c r="D52" i="22"/>
  <c r="D332" i="22"/>
  <c r="D199" i="22"/>
  <c r="D66" i="22"/>
  <c r="D86" i="22"/>
  <c r="D277" i="22"/>
  <c r="D6" i="22"/>
  <c r="D37" i="22"/>
  <c r="D310" i="22"/>
  <c r="D143" i="22"/>
  <c r="D137" i="22"/>
  <c r="D425" i="22"/>
  <c r="D373" i="22"/>
  <c r="D200" i="22"/>
  <c r="D367" i="22"/>
  <c r="D228" i="22"/>
  <c r="D5" i="22"/>
  <c r="D291" i="22"/>
  <c r="D36" i="22"/>
  <c r="D327" i="22"/>
  <c r="D40" i="22"/>
  <c r="D43" i="22"/>
  <c r="D13" i="22"/>
  <c r="D389" i="22"/>
  <c r="D375" i="22"/>
  <c r="D173" i="22"/>
  <c r="D74" i="22"/>
  <c r="D379" i="22"/>
  <c r="D198" i="22"/>
  <c r="D396" i="22"/>
  <c r="D207" i="22"/>
  <c r="D124" i="22"/>
  <c r="D131" i="22"/>
  <c r="D248" i="22"/>
  <c r="D25" i="22"/>
  <c r="D236" i="22"/>
  <c r="D18" i="22"/>
  <c r="D41" i="22"/>
  <c r="D227" i="22"/>
  <c r="D368" i="22"/>
  <c r="D409" i="22"/>
  <c r="D60" i="22"/>
  <c r="D118" i="22"/>
  <c r="D354" i="22"/>
  <c r="D311" i="22"/>
  <c r="D359" i="22"/>
  <c r="D401" i="22"/>
  <c r="D152" i="22"/>
  <c r="D156" i="22"/>
  <c r="D377" i="22"/>
  <c r="D99" i="22"/>
  <c r="D281" i="22"/>
  <c r="D90" i="22"/>
  <c r="D54" i="22"/>
  <c r="D153" i="22"/>
  <c r="D300" i="22"/>
  <c r="D372" i="22"/>
  <c r="D172" i="22"/>
  <c r="D216" i="22"/>
  <c r="D14" i="22"/>
  <c r="D119" i="22"/>
  <c r="D204" i="22"/>
  <c r="D313" i="22"/>
  <c r="D304" i="22"/>
  <c r="D107" i="22"/>
  <c r="D398" i="22"/>
  <c r="D209" i="22"/>
  <c r="D29" i="22"/>
  <c r="D419" i="22"/>
  <c r="D112" i="22"/>
  <c r="D231" i="22"/>
  <c r="D345" i="22"/>
  <c r="D393" i="22"/>
  <c r="D316" i="22"/>
  <c r="D362" i="22"/>
  <c r="D50" i="22"/>
  <c r="D162" i="22"/>
  <c r="D184" i="22"/>
  <c r="D410" i="22"/>
  <c r="D338" i="22"/>
  <c r="D237" i="22"/>
  <c r="D45" i="22"/>
  <c r="D391" i="22"/>
  <c r="D218" i="22"/>
  <c r="D154" i="22"/>
  <c r="D415" i="22"/>
  <c r="D115" i="22"/>
  <c r="D286" i="22"/>
  <c r="D190" i="22"/>
  <c r="D390" i="22"/>
  <c r="D299" i="22"/>
  <c r="D341" i="22"/>
  <c r="D284" i="22"/>
  <c r="D183" i="22"/>
  <c r="D38" i="22"/>
  <c r="D256" i="22"/>
  <c r="D339" i="22"/>
  <c r="D285" i="22"/>
  <c r="D149" i="22"/>
  <c r="D233" i="22"/>
  <c r="D147" i="22"/>
  <c r="D73" i="22"/>
  <c r="D325" i="22"/>
  <c r="D383" i="22"/>
  <c r="D81" i="22"/>
  <c r="D76" i="22"/>
  <c r="D357" i="22"/>
  <c r="D394" i="22"/>
  <c r="D317" i="22"/>
  <c r="D46" i="22"/>
  <c r="D58" i="22"/>
  <c r="D388" i="22"/>
  <c r="D255" i="22"/>
  <c r="D160" i="22"/>
  <c r="D85" i="22"/>
  <c r="D258" i="22"/>
  <c r="D350" i="22"/>
  <c r="D356" i="22"/>
  <c r="D57" i="22"/>
  <c r="D323" i="22"/>
  <c r="D28" i="22"/>
  <c r="D349" i="22"/>
  <c r="D347" i="22"/>
  <c r="D139" i="22"/>
  <c r="D108" i="22"/>
  <c r="D386" i="22"/>
  <c r="D279" i="22"/>
  <c r="D374" i="22"/>
  <c r="D33" i="22"/>
  <c r="D89" i="22"/>
  <c r="D364" i="22"/>
  <c r="D294" i="22"/>
  <c r="D195" i="22"/>
  <c r="D220" i="22"/>
  <c r="D312" i="22"/>
  <c r="D39" i="22"/>
  <c r="D127" i="22"/>
  <c r="D413" i="22"/>
  <c r="D92" i="22"/>
  <c r="D250" i="22"/>
  <c r="D251" i="22"/>
  <c r="D298" i="22"/>
  <c r="D77" i="22"/>
  <c r="D283" i="22"/>
  <c r="D163" i="22"/>
  <c r="D309" i="22"/>
  <c r="D340" i="22"/>
  <c r="D129" i="22"/>
  <c r="D64" i="22"/>
  <c r="D271" i="22"/>
  <c r="D235" i="22"/>
  <c r="D122" i="22"/>
  <c r="D193" i="22"/>
  <c r="D132" i="22"/>
  <c r="D67" i="22"/>
  <c r="D69" i="22"/>
  <c r="D336" i="22"/>
  <c r="D381" i="22"/>
  <c r="D205" i="22"/>
  <c r="D102" i="22"/>
  <c r="D278" i="22"/>
  <c r="D59" i="22"/>
  <c r="D342" i="22"/>
  <c r="D403" i="22"/>
  <c r="D34" i="22"/>
  <c r="D19" i="22"/>
  <c r="D230" i="22"/>
  <c r="D144" i="22"/>
  <c r="D189" i="22"/>
  <c r="D306" i="22"/>
  <c r="D100" i="22"/>
  <c r="D239" i="22"/>
  <c r="D15" i="22"/>
  <c r="D260" i="22"/>
  <c r="D93" i="22"/>
  <c r="D196" i="22"/>
  <c r="D103" i="22"/>
  <c r="D178" i="22"/>
  <c r="D355" i="22"/>
  <c r="D417" i="22"/>
  <c r="D315" i="22"/>
  <c r="D22" i="22"/>
  <c r="D378" i="22"/>
  <c r="D120" i="22"/>
  <c r="D158" i="22"/>
  <c r="D210" i="22"/>
  <c r="D63" i="22"/>
  <c r="D307" i="22"/>
  <c r="D167" i="22"/>
  <c r="D234" i="22"/>
  <c r="D265" i="22"/>
  <c r="D53" i="22"/>
  <c r="D49" i="22"/>
  <c r="D23" i="22"/>
  <c r="D320" i="22"/>
  <c r="D333" i="22"/>
  <c r="D406" i="22"/>
  <c r="D203" i="22"/>
  <c r="D302" i="22"/>
  <c r="D48" i="22"/>
  <c r="D343" i="22"/>
  <c r="D268" i="22"/>
  <c r="D164" i="22"/>
  <c r="D348" i="22"/>
  <c r="D26" i="22"/>
  <c r="D35" i="22"/>
  <c r="D111" i="22"/>
  <c r="D148" i="22"/>
  <c r="D187" i="22"/>
  <c r="D155" i="22"/>
  <c r="D42" i="22"/>
  <c r="D266" i="22"/>
  <c r="D194" i="22"/>
  <c r="D353" i="22"/>
  <c r="D71" i="22"/>
  <c r="D88" i="22"/>
  <c r="D16" i="22"/>
  <c r="D101" i="22"/>
  <c r="D329" i="22"/>
  <c r="D9" i="22"/>
  <c r="D180" i="22"/>
  <c r="D134" i="22"/>
  <c r="D222" i="22"/>
  <c r="D352" i="22"/>
  <c r="D121" i="22"/>
  <c r="D91" i="22"/>
  <c r="D344" i="22"/>
  <c r="D418" i="22"/>
  <c r="D326" i="22"/>
  <c r="D104" i="22"/>
  <c r="D32" i="22"/>
  <c r="D252" i="22"/>
  <c r="D254" i="22"/>
  <c r="D95" i="22"/>
  <c r="D138" i="22"/>
  <c r="D151" i="22"/>
  <c r="D219" i="22"/>
  <c r="D135" i="22"/>
  <c r="D395" i="22"/>
  <c r="D12" i="22"/>
  <c r="D123" i="22"/>
  <c r="D321" i="22"/>
  <c r="D243" i="22"/>
  <c r="D159" i="22"/>
  <c r="D208" i="22"/>
  <c r="D30" i="22"/>
  <c r="D201" i="22"/>
  <c r="D116" i="22"/>
  <c r="D392" i="22"/>
  <c r="D297" i="22"/>
  <c r="D301" i="22"/>
  <c r="D270" i="22"/>
  <c r="D211" i="22"/>
  <c r="D424" i="22"/>
  <c r="D98" i="22"/>
  <c r="D330" i="22"/>
  <c r="D177" i="22"/>
  <c r="D75" i="22"/>
  <c r="D351" i="22"/>
  <c r="D287" i="22"/>
  <c r="D405" i="22"/>
  <c r="D128" i="22"/>
  <c r="D133" i="22"/>
  <c r="D150" i="22"/>
  <c r="D384" i="22"/>
  <c r="D397" i="22"/>
  <c r="D245" i="22"/>
  <c r="D305" i="22"/>
  <c r="D83" i="22"/>
  <c r="D289" i="22"/>
  <c r="D370" i="22"/>
  <c r="D303" i="22"/>
  <c r="D51" i="22"/>
  <c r="D240" i="22"/>
  <c r="D224" i="22"/>
  <c r="D213" i="22"/>
  <c r="D114" i="22"/>
  <c r="D261" i="22"/>
  <c r="D186" i="22"/>
  <c r="D242" i="22"/>
  <c r="D17" i="22"/>
  <c r="D142" i="22"/>
  <c r="D263" i="22"/>
  <c r="D161" i="22"/>
  <c r="D197" i="22"/>
  <c r="D84" i="22"/>
  <c r="D412" i="22"/>
  <c r="D55" i="22"/>
  <c r="D11" i="22"/>
  <c r="D407" i="22"/>
  <c r="D188" i="22"/>
  <c r="D31" i="22"/>
  <c r="D97" i="22"/>
  <c r="D361" i="22"/>
  <c r="D20" i="22"/>
  <c r="D175" i="22"/>
  <c r="D130" i="22"/>
  <c r="D21" i="22"/>
  <c r="D171" i="22"/>
  <c r="D68" i="22"/>
  <c r="D420" i="22"/>
  <c r="D87" i="22"/>
  <c r="D280" i="22"/>
  <c r="D366" i="22"/>
  <c r="D70" i="22"/>
  <c r="D7" i="22"/>
  <c r="D292" i="22"/>
  <c r="D146" i="22"/>
  <c r="D117" i="22"/>
  <c r="D179" i="22"/>
  <c r="D404" i="22"/>
  <c r="D141" i="22"/>
  <c r="D319" i="22"/>
  <c r="D363" i="22"/>
  <c r="D140" i="22"/>
  <c r="D8" i="22"/>
  <c r="D113" i="22"/>
  <c r="D267" i="22"/>
  <c r="D125" i="22"/>
  <c r="D282" i="22"/>
  <c r="D215" i="22"/>
  <c r="D221" i="22"/>
  <c r="D157" i="22"/>
  <c r="D79" i="22"/>
  <c r="D61" i="22"/>
  <c r="D168" i="22"/>
  <c r="D241" i="22"/>
  <c r="D110" i="22"/>
  <c r="D257" i="22"/>
  <c r="D376" i="22"/>
  <c r="D269" i="22"/>
  <c r="D324" i="22"/>
  <c r="D360" i="22"/>
  <c r="D411" i="22"/>
  <c r="D176" i="22"/>
  <c r="D44" i="22"/>
  <c r="D126" i="22"/>
  <c r="D369" i="22"/>
  <c r="D295" i="22"/>
  <c r="D10" i="22"/>
  <c r="D335" i="22"/>
  <c r="D288" i="22"/>
  <c r="D400" i="22"/>
  <c r="D214" i="22"/>
  <c r="D202" i="22"/>
  <c r="D244" i="22"/>
  <c r="D94" i="22"/>
  <c r="D259" i="22"/>
  <c r="D331" i="22"/>
  <c r="D181" i="22"/>
  <c r="D27" i="22"/>
  <c r="D382" i="22"/>
  <c r="D105" i="22"/>
  <c r="D399" i="22"/>
  <c r="D47" i="22"/>
  <c r="D421" i="22"/>
  <c r="D423" i="22"/>
  <c r="D106" i="22"/>
  <c r="D217" i="22"/>
  <c r="D334" i="22"/>
  <c r="D358" i="22"/>
  <c r="D387" i="22"/>
  <c r="D247" i="22"/>
  <c r="D346" i="22"/>
  <c r="D385" i="22"/>
  <c r="D223" i="22"/>
  <c r="D402" i="22"/>
  <c r="D322" i="22"/>
  <c r="D290" i="22"/>
  <c r="D380" i="22"/>
  <c r="D165" i="22"/>
  <c r="D78" i="22"/>
  <c r="D65" i="22"/>
  <c r="D166" i="22"/>
  <c r="D192" i="22"/>
  <c r="D249" i="22"/>
  <c r="D109" i="22"/>
  <c r="D96" i="22"/>
  <c r="D170" i="22"/>
  <c r="D24" i="22"/>
  <c r="D371" i="22"/>
  <c r="D225" i="22"/>
  <c r="D337" i="22"/>
  <c r="D182" i="22"/>
  <c r="D80" i="22"/>
  <c r="D274" i="22"/>
  <c r="D136" i="22"/>
  <c r="D226" i="22"/>
  <c r="D422" i="22"/>
  <c r="D56" i="22"/>
  <c r="D296" i="22"/>
  <c r="D328" i="22"/>
  <c r="D206" i="22"/>
  <c r="D314" i="22"/>
  <c r="D229" i="22"/>
  <c r="D191" i="22"/>
  <c r="D212" i="22"/>
  <c r="D238" i="22"/>
  <c r="D145" i="22"/>
  <c r="D82" i="22"/>
</calcChain>
</file>

<file path=xl/sharedStrings.xml><?xml version="1.0" encoding="utf-8"?>
<sst xmlns="http://schemas.openxmlformats.org/spreadsheetml/2006/main" count="1118" uniqueCount="885">
  <si>
    <t>1、</t>
  </si>
  <si>
    <t>2、</t>
  </si>
  <si>
    <t>3、</t>
  </si>
  <si>
    <t>4、</t>
  </si>
  <si>
    <t>一、税收收入</t>
  </si>
  <si>
    <t>二、非税收入</t>
  </si>
  <si>
    <t>收入合计</t>
  </si>
  <si>
    <t>支出合计</t>
  </si>
  <si>
    <t>转移性支出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</si>
  <si>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</si>
  <si>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</si>
  <si>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</si>
  <si>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</si>
  <si>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</si>
  <si>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</si>
  <si>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</si>
  <si>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</si>
  <si>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</si>
  <si>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</si>
  <si>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</si>
  <si>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</si>
  <si>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</si>
  <si>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</si>
  <si>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</si>
  <si>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</si>
  <si>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</si>
  <si>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</si>
  <si>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</si>
  <si>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</si>
  <si>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</si>
  <si>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</si>
  <si>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当年预算数</t>
    <phoneticPr fontId="37" type="noConversion"/>
  </si>
  <si>
    <t>单位：万元</t>
    <phoneticPr fontId="37" type="noConversion"/>
  </si>
  <si>
    <t>三、债务收入</t>
    <phoneticPr fontId="37" type="noConversion"/>
  </si>
  <si>
    <t>四、转移性收入</t>
    <phoneticPr fontId="37" type="noConversion"/>
  </si>
  <si>
    <t xml:space="preserve">   上年结余收入</t>
    <phoneticPr fontId="37" type="noConversion"/>
  </si>
  <si>
    <t xml:space="preserve">   调入资金</t>
    <phoneticPr fontId="37" type="noConversion"/>
  </si>
  <si>
    <t xml:space="preserve">   接收其他地区援助收入</t>
    <phoneticPr fontId="37" type="noConversion"/>
  </si>
  <si>
    <t>债务还本支出</t>
  </si>
  <si>
    <t xml:space="preserve">   补助下级支出</t>
    <phoneticPr fontId="37" type="noConversion"/>
  </si>
  <si>
    <t xml:space="preserve">      返还性支出</t>
    <phoneticPr fontId="37" type="noConversion"/>
  </si>
  <si>
    <t xml:space="preserve">      一般性转移支付支出</t>
    <phoneticPr fontId="37" type="noConversion"/>
  </si>
  <si>
    <t xml:space="preserve">      专项转移支付支出</t>
    <phoneticPr fontId="37" type="noConversion"/>
  </si>
  <si>
    <t xml:space="preserve">   援助其他地区支出</t>
    <phoneticPr fontId="37" type="noConversion"/>
  </si>
  <si>
    <t xml:space="preserve">   债务转贷支出</t>
    <phoneticPr fontId="37" type="noConversion"/>
  </si>
  <si>
    <t xml:space="preserve">   增设预算周转金</t>
    <phoneticPr fontId="37" type="noConversion"/>
  </si>
  <si>
    <t xml:space="preserve">   拨付国债转贷资金数</t>
    <phoneticPr fontId="37" type="noConversion"/>
  </si>
  <si>
    <t xml:space="preserve">   国债转贷资金结余</t>
    <phoneticPr fontId="37" type="noConversion"/>
  </si>
  <si>
    <t xml:space="preserve">   安排预算稳定调节基金</t>
    <phoneticPr fontId="37" type="noConversion"/>
  </si>
  <si>
    <t xml:space="preserve">   调出资金</t>
    <phoneticPr fontId="37" type="noConversion"/>
  </si>
  <si>
    <t xml:space="preserve">   年终结余</t>
    <phoneticPr fontId="37" type="noConversion"/>
  </si>
  <si>
    <t>支出项目</t>
    <phoneticPr fontId="37" type="noConversion"/>
  </si>
  <si>
    <t>附表1-2</t>
    <phoneticPr fontId="37" type="noConversion"/>
  </si>
  <si>
    <t>单位：万元</t>
  </si>
  <si>
    <t>附表1-4</t>
    <phoneticPr fontId="37" type="noConversion"/>
  </si>
  <si>
    <t>项目</t>
  </si>
  <si>
    <t> 单位：万元</t>
  </si>
  <si>
    <t>债务收入</t>
  </si>
  <si>
    <t>转移性收入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</si>
  <si>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</si>
  <si>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</si>
  <si>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</si>
  <si>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</si>
  <si>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</si>
  <si>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</si>
  <si>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</si>
  <si>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</si>
  <si>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</si>
  <si>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</si>
  <si>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</si>
  <si>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小计</t>
  </si>
  <si>
    <t>一、利润收入</t>
  </si>
  <si>
    <t>二、股利、股息收入</t>
  </si>
  <si>
    <t>三、产权转让收入</t>
  </si>
  <si>
    <t>四、清算收入</t>
  </si>
  <si>
    <t xml:space="preserve">    调出资金</t>
  </si>
  <si>
    <t>项　目</t>
  </si>
  <si>
    <t>项      目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</si>
  <si>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</si>
  <si>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</si>
  <si>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</si>
  <si>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</si>
  <si>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</si>
  <si>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</si>
  <si>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</si>
  <si>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</si>
  <si>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</si>
  <si>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</si>
  <si>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</si>
  <si>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</si>
  <si>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一、解决历史遗留问题及改革成本支出</t>
    <phoneticPr fontId="37" type="noConversion"/>
  </si>
  <si>
    <t>二、国有企业资本金注入</t>
    <phoneticPr fontId="37" type="noConversion"/>
  </si>
  <si>
    <t>三、国有企业政策性补贴</t>
    <phoneticPr fontId="37" type="noConversion"/>
  </si>
  <si>
    <t>四、金融国有资本经营预算支出</t>
    <phoneticPr fontId="37" type="noConversion"/>
  </si>
  <si>
    <t>五、其他国有资本经营预算支出</t>
    <phoneticPr fontId="37" type="noConversion"/>
  </si>
  <si>
    <t>国有企业办公共服务机构移交补助支出</t>
    <phoneticPr fontId="37" type="noConversion"/>
  </si>
  <si>
    <t>国有企业办职教幼教补助支出</t>
    <phoneticPr fontId="37" type="noConversion"/>
  </si>
  <si>
    <t>“三供一业”移交补助支出</t>
    <phoneticPr fontId="37" type="noConversion"/>
  </si>
  <si>
    <t xml:space="preserve"> 其中：厂办大集体改革支出</t>
    <phoneticPr fontId="37" type="noConversion"/>
  </si>
  <si>
    <t xml:space="preserve"> 其中：国有经济结构调整支出</t>
    <phoneticPr fontId="37" type="noConversion"/>
  </si>
  <si>
    <t xml:space="preserve"> 其中：国有企业政策性补贴</t>
    <phoneticPr fontId="37" type="noConversion"/>
  </si>
  <si>
    <t xml:space="preserve"> 其中：资本性支出</t>
    <phoneticPr fontId="37" type="noConversion"/>
  </si>
  <si>
    <t xml:space="preserve">       改革性支出</t>
    <phoneticPr fontId="37" type="noConversion"/>
  </si>
  <si>
    <t>五、其他国有资本经营预算收入</t>
    <phoneticPr fontId="37" type="noConversion"/>
  </si>
  <si>
    <t xml:space="preserve">    国有资本经营预算转移支付支出</t>
    <phoneticPr fontId="37" type="noConversion"/>
  </si>
  <si>
    <t xml:space="preserve">    国有资本经营预算转移支付收入</t>
    <phoneticPr fontId="37" type="noConversion"/>
  </si>
  <si>
    <t xml:space="preserve">    上年结转收入</t>
    <phoneticPr fontId="37" type="noConversion"/>
  </si>
  <si>
    <t xml:space="preserve">  其中：国有控股公司股利、股息收入</t>
    <phoneticPr fontId="37" type="noConversion"/>
  </si>
  <si>
    <t xml:space="preserve"> 国有参股公司股利、股息收入</t>
    <phoneticPr fontId="37" type="noConversion"/>
  </si>
  <si>
    <t xml:space="preserve"> 金融企业股利、股息收入</t>
    <phoneticPr fontId="37" type="noConversion"/>
  </si>
  <si>
    <t xml:space="preserve"> 其他国有企业股利、股息收入</t>
    <phoneticPr fontId="37" type="noConversion"/>
  </si>
  <si>
    <t>当年预算数</t>
  </si>
  <si>
    <t xml:space="preserve">债务转贷支出 </t>
  </si>
  <si>
    <t>调出资金</t>
  </si>
  <si>
    <t>年终结余</t>
  </si>
  <si>
    <t xml:space="preserve">   上级补助收入</t>
    <phoneticPr fontId="37" type="noConversion"/>
  </si>
  <si>
    <t>补助下级支出</t>
  </si>
  <si>
    <t>上解上级支出</t>
  </si>
  <si>
    <t>××地区</t>
  </si>
  <si>
    <t>收入项目</t>
    <phoneticPr fontId="37" type="noConversion"/>
  </si>
  <si>
    <t>一、税收返还</t>
  </si>
  <si>
    <t>二、一般性转移支付</t>
  </si>
  <si>
    <t>三、专项转移支付</t>
  </si>
  <si>
    <t>2.国防支出</t>
  </si>
  <si>
    <t>3.公共安全支出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</si>
  <si>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</si>
  <si>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</si>
  <si>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</si>
  <si>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</si>
  <si>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</si>
  <si>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</si>
  <si>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</si>
  <si>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</si>
  <si>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</si>
  <si>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</si>
  <si>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</si>
  <si>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</si>
  <si>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</si>
  <si>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</si>
  <si>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</si>
  <si>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>未落实到地区数</t>
  </si>
  <si>
    <t>1.一般公共服务支出</t>
  </si>
  <si>
    <t>4.教育支出</t>
    <phoneticPr fontId="37" type="noConversion"/>
  </si>
  <si>
    <t>附表1-1</t>
    <phoneticPr fontId="37" type="noConversion"/>
  </si>
  <si>
    <t>单位：万元</t>
    <phoneticPr fontId="37" type="noConversion"/>
  </si>
  <si>
    <t>附表1-7</t>
    <phoneticPr fontId="37" type="noConversion"/>
  </si>
  <si>
    <t>项   目</t>
    <phoneticPr fontId="37" type="noConversion"/>
  </si>
  <si>
    <t xml:space="preserve">   其中：××项目  …………</t>
  </si>
  <si>
    <t xml:space="preserve">   其中：××项目  …………</t>
    <phoneticPr fontId="37" type="noConversion"/>
  </si>
  <si>
    <t>××地区</t>
    <phoneticPr fontId="37" type="noConversion"/>
  </si>
  <si>
    <t>工资福利支出</t>
  </si>
  <si>
    <t>商品和服务支出</t>
  </si>
  <si>
    <t>其他资本性支出</t>
  </si>
  <si>
    <t>其他支出</t>
  </si>
  <si>
    <t>……</t>
    <phoneticPr fontId="37" type="noConversion"/>
  </si>
  <si>
    <t>小计</t>
    <phoneticPr fontId="37" type="noConversion"/>
  </si>
  <si>
    <t>债务还本支出</t>
    <phoneticPr fontId="37" type="noConversion"/>
  </si>
  <si>
    <t>一、机关工资福利支出</t>
    <phoneticPr fontId="37" type="noConversion"/>
  </si>
  <si>
    <t>二、机关商品和服务支出</t>
    <phoneticPr fontId="37" type="noConversion"/>
  </si>
  <si>
    <t>省、市、县</t>
  </si>
  <si>
    <t>三、机关资本性支出（一）</t>
    <phoneticPr fontId="37" type="noConversion"/>
  </si>
  <si>
    <t>四、机关资本性支出（二）</t>
    <phoneticPr fontId="37" type="noConversion"/>
  </si>
  <si>
    <t>五、对事业单位经常性补助</t>
    <phoneticPr fontId="37" type="noConversion"/>
  </si>
  <si>
    <t>六、对事业单位资本性补助</t>
    <phoneticPr fontId="37" type="noConversion"/>
  </si>
  <si>
    <t>七、对企业补助</t>
    <phoneticPr fontId="37" type="noConversion"/>
  </si>
  <si>
    <t>八、对企业资本性支出</t>
    <phoneticPr fontId="37" type="noConversion"/>
  </si>
  <si>
    <t>九、对个人和家庭的补助</t>
    <phoneticPr fontId="37" type="noConversion"/>
  </si>
  <si>
    <t>十、对社会保障基金补助</t>
    <phoneticPr fontId="37" type="noConversion"/>
  </si>
  <si>
    <t>十一、债务利息及费用支出</t>
    <phoneticPr fontId="37" type="noConversion"/>
  </si>
  <si>
    <t>十二、债务还本支出</t>
    <phoneticPr fontId="37" type="noConversion"/>
  </si>
  <si>
    <t>十三、转移性支出</t>
    <phoneticPr fontId="37" type="noConversion"/>
  </si>
  <si>
    <t>十四、预备费及预留</t>
    <phoneticPr fontId="37" type="noConversion"/>
  </si>
  <si>
    <t>十五、其他支出</t>
    <phoneticPr fontId="37" type="noConversion"/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</si>
  <si>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</si>
  <si>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</si>
  <si>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</si>
  <si>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</si>
  <si>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</si>
  <si>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</si>
  <si>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</si>
  <si>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</si>
  <si>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</si>
  <si>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</si>
  <si>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</si>
  <si>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</si>
  <si>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</si>
  <si>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</si>
  <si>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</si>
  <si>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</si>
  <si>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</si>
  <si>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</si>
  <si>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</si>
  <si>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</si>
  <si>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</si>
  <si>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</si>
  <si>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</si>
  <si>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</si>
  <si>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</si>
  <si>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</si>
  <si>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</si>
  <si>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</si>
  <si>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</si>
  <si>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</si>
  <si>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</si>
  <si>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</si>
  <si>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</si>
  <si>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</si>
  <si>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</si>
  <si>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</si>
  <si>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</si>
  <si>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</si>
  <si>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</si>
  <si>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</si>
  <si>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</si>
  <si>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</si>
  <si>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</si>
  <si>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预备费</t>
  </si>
  <si>
    <t>预留</t>
  </si>
  <si>
    <t>赠与</t>
  </si>
  <si>
    <t>国家赔偿费用支出</t>
  </si>
  <si>
    <t>对民间非营利组织和群众性自治组织补贴</t>
  </si>
  <si>
    <t>其他商品和服务支出</t>
    <phoneticPr fontId="37" type="noConversion"/>
  </si>
  <si>
    <t>项   目</t>
    <phoneticPr fontId="37" type="noConversion"/>
  </si>
  <si>
    <t>合   计</t>
    <phoneticPr fontId="37" type="noConversion"/>
  </si>
  <si>
    <t>合  计</t>
    <phoneticPr fontId="37" type="noConversion"/>
  </si>
  <si>
    <t>上年执行数(或上年预算数)</t>
    <phoneticPr fontId="37" type="noConversion"/>
  </si>
  <si>
    <t xml:space="preserve">    消费税</t>
    <phoneticPr fontId="37" type="noConversion"/>
  </si>
  <si>
    <t>归属级次</t>
    <phoneticPr fontId="37" type="noConversion"/>
  </si>
  <si>
    <t>省、市、县</t>
    <phoneticPr fontId="37" type="noConversion"/>
  </si>
  <si>
    <t>当年预算数为上年执行数(或上年预算数)的％</t>
    <phoneticPr fontId="37" type="noConversion"/>
  </si>
  <si>
    <t>七、对企业补助</t>
    <phoneticPr fontId="37" type="noConversion"/>
  </si>
  <si>
    <t>八、对企业资本性支出</t>
    <phoneticPr fontId="37" type="noConversion"/>
  </si>
  <si>
    <t>九、对个人和家庭的补助</t>
    <phoneticPr fontId="37" type="noConversion"/>
  </si>
  <si>
    <t>十一、债务利息及费用支出</t>
    <phoneticPr fontId="37" type="noConversion"/>
  </si>
  <si>
    <t>十三、转移性支出</t>
    <phoneticPr fontId="37" type="noConversion"/>
  </si>
  <si>
    <t>十四、预备费及预留</t>
    <phoneticPr fontId="37" type="noConversion"/>
  </si>
  <si>
    <t>十五、其他支出</t>
    <phoneticPr fontId="37" type="noConversion"/>
  </si>
  <si>
    <t xml:space="preserve">   上解收入</t>
    <phoneticPr fontId="37" type="noConversion"/>
  </si>
  <si>
    <t xml:space="preserve">    返还性收入</t>
    <phoneticPr fontId="37" type="noConversion"/>
  </si>
  <si>
    <t xml:space="preserve">    一般性转移支付收入</t>
    <phoneticPr fontId="37" type="noConversion"/>
  </si>
  <si>
    <t xml:space="preserve">    专项转移支付收入</t>
    <phoneticPr fontId="37" type="noConversion"/>
  </si>
  <si>
    <t>收入小计</t>
    <phoneticPr fontId="37" type="noConversion"/>
  </si>
  <si>
    <t>收入合计</t>
    <phoneticPr fontId="37" type="noConversion"/>
  </si>
  <si>
    <t>债务还本支出</t>
    <phoneticPr fontId="37" type="noConversion"/>
  </si>
  <si>
    <t xml:space="preserve">       返还性支出</t>
    <phoneticPr fontId="37" type="noConversion"/>
  </si>
  <si>
    <t xml:space="preserve">       一般性转移支付支出</t>
    <phoneticPr fontId="37" type="noConversion"/>
  </si>
  <si>
    <t xml:space="preserve">       专项转移支付支出</t>
    <phoneticPr fontId="37" type="noConversion"/>
  </si>
  <si>
    <t xml:space="preserve">   上解支出</t>
    <phoneticPr fontId="37" type="noConversion"/>
  </si>
  <si>
    <t>支出小计</t>
    <phoneticPr fontId="37" type="noConversion"/>
  </si>
  <si>
    <t>支出合计</t>
    <phoneticPr fontId="37" type="noConversion"/>
  </si>
  <si>
    <t>支出小计</t>
    <phoneticPr fontId="37" type="noConversion"/>
  </si>
  <si>
    <t>支出合计</t>
    <phoneticPr fontId="37" type="noConversion"/>
  </si>
  <si>
    <t xml:space="preserve">   上解支出</t>
    <phoneticPr fontId="37" type="noConversion"/>
  </si>
  <si>
    <t xml:space="preserve">   其中：××项目  …………</t>
    <phoneticPr fontId="37" type="noConversion"/>
  </si>
  <si>
    <t xml:space="preserve">      其中：××项目  …………</t>
    <phoneticPr fontId="37" type="noConversion"/>
  </si>
  <si>
    <t>非税收入</t>
    <phoneticPr fontId="37" type="noConversion"/>
  </si>
  <si>
    <t xml:space="preserve">      上级补助收入</t>
    <phoneticPr fontId="37" type="noConversion"/>
  </si>
  <si>
    <t xml:space="preserve">      下级上解收入</t>
    <phoneticPr fontId="37" type="noConversion"/>
  </si>
  <si>
    <t xml:space="preserve">      上年结余收入</t>
    <phoneticPr fontId="37" type="noConversion"/>
  </si>
  <si>
    <t xml:space="preserve">      调入资金</t>
    <phoneticPr fontId="37" type="noConversion"/>
  </si>
  <si>
    <t xml:space="preserve">      债务转贷收入 </t>
    <phoneticPr fontId="37" type="noConversion"/>
  </si>
  <si>
    <t xml:space="preserve">   政府性基金收入</t>
    <phoneticPr fontId="37" type="noConversion"/>
  </si>
  <si>
    <t xml:space="preserve">      港口建设费收入</t>
    <phoneticPr fontId="37" type="noConversion"/>
  </si>
  <si>
    <t xml:space="preserve">      国家电影事业发展专项资金收入</t>
    <phoneticPr fontId="37" type="noConversion"/>
  </si>
  <si>
    <t xml:space="preserve">      国有土地收益基金收入</t>
    <phoneticPr fontId="37" type="noConversion"/>
  </si>
  <si>
    <t xml:space="preserve">      农业土地开发资金收入</t>
    <phoneticPr fontId="37" type="noConversion"/>
  </si>
  <si>
    <t xml:space="preserve">      国有土地使用权出让收入</t>
    <phoneticPr fontId="37" type="noConversion"/>
  </si>
  <si>
    <t xml:space="preserve">      大中型水库库区基金收入</t>
    <phoneticPr fontId="37" type="noConversion"/>
  </si>
  <si>
    <t xml:space="preserve">      彩票公益金收入</t>
    <phoneticPr fontId="37" type="noConversion"/>
  </si>
  <si>
    <t xml:space="preserve">      城市基础设施配套费收入</t>
    <phoneticPr fontId="37" type="noConversion"/>
  </si>
  <si>
    <t xml:space="preserve">      小型水库移民扶助基金收入</t>
    <phoneticPr fontId="37" type="noConversion"/>
  </si>
  <si>
    <t xml:space="preserve">      国家重大水利工程建设基金收入</t>
    <phoneticPr fontId="37" type="noConversion"/>
  </si>
  <si>
    <t xml:space="preserve">      污水处理费收入</t>
    <phoneticPr fontId="37" type="noConversion"/>
  </si>
  <si>
    <t xml:space="preserve">      彩票发行机构和彩票销售机构的业务费用</t>
    <phoneticPr fontId="37" type="noConversion"/>
  </si>
  <si>
    <t xml:space="preserve">      其他政府性基金收入</t>
    <phoneticPr fontId="37" type="noConversion"/>
  </si>
  <si>
    <t>小计</t>
    <phoneticPr fontId="37" type="noConversion"/>
  </si>
  <si>
    <t>收入合计</t>
    <phoneticPr fontId="37" type="noConversion"/>
  </si>
  <si>
    <t xml:space="preserve">       其他金融国有资本经营预算支出</t>
    <phoneticPr fontId="37" type="noConversion"/>
  </si>
  <si>
    <t>支出小计</t>
    <phoneticPr fontId="37" type="noConversion"/>
  </si>
  <si>
    <t>金额</t>
    <phoneticPr fontId="37" type="noConversion"/>
  </si>
  <si>
    <t xml:space="preserve">   调入预算稳定调节基金</t>
    <phoneticPr fontId="37" type="noConversion"/>
  </si>
  <si>
    <t xml:space="preserve">   债券转贷收入</t>
    <phoneticPr fontId="37" type="noConversion"/>
  </si>
  <si>
    <t>1.增值税和消费税税收返还支出</t>
  </si>
  <si>
    <t>2.所得税基数返还支出</t>
  </si>
  <si>
    <t>3.成品油税费改革税收返还支出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</si>
  <si>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</si>
  <si>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</si>
  <si>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</si>
  <si>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</si>
  <si>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</si>
  <si>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</si>
  <si>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</si>
  <si>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</si>
  <si>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</si>
  <si>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</si>
  <si>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</si>
  <si>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</si>
  <si>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</si>
  <si>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</si>
  <si>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</si>
  <si>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本年收入小计</t>
    <phoneticPr fontId="37" type="noConversion"/>
  </si>
  <si>
    <t>本年支出小计</t>
    <phoneticPr fontId="37" type="noConversion"/>
  </si>
  <si>
    <t>本年支出合计</t>
    <phoneticPr fontId="37" type="noConversion"/>
  </si>
  <si>
    <t>地    区</t>
  </si>
  <si>
    <t>税收返还</t>
    <phoneticPr fontId="37" type="noConversion"/>
  </si>
  <si>
    <t>一般性转移支付</t>
  </si>
  <si>
    <t>专项转移支付</t>
  </si>
  <si>
    <t xml:space="preserve">   其中：××项目  …………</t>
    <phoneticPr fontId="37" type="noConversion"/>
  </si>
  <si>
    <t>××地区</t>
    <phoneticPr fontId="37" type="noConversion"/>
  </si>
  <si>
    <t>未落实到地区数</t>
    <phoneticPr fontId="37" type="noConversion"/>
  </si>
  <si>
    <t>附表1-13</t>
    <phoneticPr fontId="37" type="noConversion"/>
  </si>
  <si>
    <t>一般公共服务支出</t>
  </si>
  <si>
    <t>国防支出</t>
  </si>
  <si>
    <t>公共安全支出</t>
  </si>
  <si>
    <t>教育支出</t>
  </si>
  <si>
    <t>科学技术支出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</si>
  <si>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</si>
  <si>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</si>
  <si>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</si>
  <si>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</si>
  <si>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</si>
  <si>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</si>
  <si>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</si>
  <si>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</si>
  <si>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住房保障支出</t>
  </si>
  <si>
    <t>粮油物资储备支出</t>
  </si>
  <si>
    <t>债务付息支出</t>
  </si>
  <si>
    <t>债务发行费用支出</t>
  </si>
  <si>
    <t>一、城乡社区支出</t>
  </si>
  <si>
    <t>（一）国有土地使用权出让收入安排的支出</t>
  </si>
  <si>
    <t xml:space="preserve">  1、征地和拆迁补偿支出</t>
    <phoneticPr fontId="85" type="noConversion"/>
  </si>
  <si>
    <t xml:space="preserve">  2、土地开发支出</t>
    <phoneticPr fontId="85" type="noConversion"/>
  </si>
  <si>
    <t xml:space="preserve">  3、城市建设支出</t>
    <phoneticPr fontId="85" type="noConversion"/>
  </si>
  <si>
    <t xml:space="preserve">  4、农村基础设施建设支出</t>
    <phoneticPr fontId="85" type="noConversion"/>
  </si>
  <si>
    <t xml:space="preserve">  5、补助被征地农民支出</t>
    <phoneticPr fontId="85" type="noConversion"/>
  </si>
  <si>
    <t xml:space="preserve">  6、土地出让业务支出</t>
    <phoneticPr fontId="85" type="noConversion"/>
  </si>
  <si>
    <t xml:space="preserve">  7、廉租住房支出</t>
    <phoneticPr fontId="85" type="noConversion"/>
  </si>
  <si>
    <t xml:space="preserve">  8、其他支出</t>
    <phoneticPr fontId="85" type="noConversion"/>
  </si>
  <si>
    <t>（二）国有土地收益基金安排的支出</t>
  </si>
  <si>
    <t>（三）农业土地开发资金安排的支出</t>
  </si>
  <si>
    <t>（四）债务付息支出</t>
  </si>
  <si>
    <t>（五）债务发行费用支出</t>
  </si>
  <si>
    <t>（七）城市基础设施配套费安排的支出</t>
    <phoneticPr fontId="85" type="noConversion"/>
  </si>
  <si>
    <t>二、彩票公益金安排的支出</t>
    <phoneticPr fontId="85" type="noConversion"/>
  </si>
  <si>
    <t>（一）体育彩票公益金</t>
    <phoneticPr fontId="85" type="noConversion"/>
  </si>
  <si>
    <t>（二）福利彩票公益金</t>
    <phoneticPr fontId="85" type="noConversion"/>
  </si>
  <si>
    <t>（一）城乡居民基本养老保险基金收入</t>
  </si>
  <si>
    <t>1、上级补助收入</t>
  </si>
  <si>
    <t>2、本级补助收入</t>
  </si>
  <si>
    <t>3、个人缴费收入</t>
  </si>
  <si>
    <t>4、利息收入</t>
  </si>
  <si>
    <t>1、本级补助收入</t>
  </si>
  <si>
    <t>2、个人缴费及镇级补助收入</t>
  </si>
  <si>
    <t>3、利息收入</t>
  </si>
  <si>
    <t>（三）机关事业单位养老保险基金收入</t>
  </si>
  <si>
    <t>1、养老保险费收入</t>
  </si>
  <si>
    <t>2、职业年金收入</t>
  </si>
  <si>
    <t>3、财政补助收入</t>
  </si>
  <si>
    <t>4、财政委托代发费用</t>
  </si>
  <si>
    <t>二、上级统筹管理的社保基金收入</t>
  </si>
  <si>
    <t>（四）企业职工养老保险基金收入</t>
  </si>
  <si>
    <t>1、企业职工养老保险基金收入</t>
  </si>
  <si>
    <t>2、利息收入</t>
  </si>
  <si>
    <t>（五）职工基本医疗保险基金收入</t>
  </si>
  <si>
    <t>1、职工基本医疗保险基金收入</t>
  </si>
  <si>
    <t>（六）失业保险基金收入</t>
  </si>
  <si>
    <t>1、失业保险基金收入</t>
  </si>
  <si>
    <t>（七）工伤保险基金收入</t>
  </si>
  <si>
    <t>1、工伤保险基金收入</t>
  </si>
  <si>
    <t>（八）生育保险基金收入</t>
  </si>
  <si>
    <t>1、生育保险基金收入</t>
  </si>
  <si>
    <t>（九）城乡居民基本医疗保险基金收入</t>
  </si>
  <si>
    <t>1、城乡居民基本医疗保险基金收入</t>
  </si>
  <si>
    <t>（一）城乡居民基本养老保险基金支出</t>
  </si>
  <si>
    <t>1、城乡居民养老保险金支出</t>
  </si>
  <si>
    <t>2、丧葬补助金支出</t>
  </si>
  <si>
    <t>（三）机关事业单位养老保险基金支出</t>
  </si>
  <si>
    <t>1、养老保险统筹支出</t>
  </si>
  <si>
    <t>2、财政委托代发支出</t>
  </si>
  <si>
    <t>（四）企业职工养老保险基金支出</t>
  </si>
  <si>
    <t>（五）职工基本医疗保险基金支出</t>
  </si>
  <si>
    <t>（六）失业保险基金支出</t>
  </si>
  <si>
    <t>（七）工伤保险基金支出</t>
  </si>
  <si>
    <t>（八）生育保险基金支出</t>
  </si>
  <si>
    <t>（九）城乡居民基本医疗保险基金支出</t>
  </si>
  <si>
    <t xml:space="preserve">  人大事务</t>
  </si>
  <si>
    <t xml:space="preserve">    行政运行</t>
  </si>
  <si>
    <t xml:space="preserve">    机关服务</t>
  </si>
  <si>
    <t xml:space="preserve">    人大会议</t>
  </si>
  <si>
    <t xml:space="preserve">    人大代表履职能力提升</t>
  </si>
  <si>
    <t xml:space="preserve">    代表工作</t>
  </si>
  <si>
    <t xml:space="preserve">  政协事务</t>
  </si>
  <si>
    <t xml:space="preserve">    一般行政管理事务</t>
  </si>
  <si>
    <t xml:space="preserve">    政协会议</t>
  </si>
  <si>
    <t xml:space="preserve">    委员视察</t>
  </si>
  <si>
    <t xml:space="preserve">    参政议政</t>
  </si>
  <si>
    <t xml:space="preserve">    事业运行</t>
  </si>
  <si>
    <t xml:space="preserve">  政府办公厅（室）及相关机构事务</t>
  </si>
  <si>
    <t xml:space="preserve">    政务公开审批</t>
  </si>
  <si>
    <t xml:space="preserve">    信访事务</t>
  </si>
  <si>
    <t xml:space="preserve">  发展与改革事务</t>
  </si>
  <si>
    <t xml:space="preserve">    战略规划与实施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</si>
  <si>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</si>
  <si>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</si>
  <si>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</si>
  <si>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</si>
  <si>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</si>
  <si>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</si>
  <si>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</si>
  <si>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财政事务</t>
  </si>
  <si>
    <t xml:space="preserve">    财政国库业务</t>
  </si>
  <si>
    <t xml:space="preserve">    信息化建设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</si>
  <si>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</si>
  <si>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</si>
  <si>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</si>
  <si>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</si>
  <si>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人力资源事务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</si>
  <si>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</si>
  <si>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</si>
  <si>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</si>
  <si>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</si>
  <si>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民族事务</t>
  </si>
  <si>
    <t xml:space="preserve">  港澳台事务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</si>
  <si>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</si>
  <si>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</si>
  <si>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</si>
  <si>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</si>
  <si>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</si>
  <si>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</si>
  <si>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</si>
  <si>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</si>
  <si>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</si>
  <si>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</si>
  <si>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  专项业务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</si>
  <si>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</si>
  <si>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</si>
  <si>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</si>
  <si>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</si>
  <si>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</si>
  <si>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</si>
  <si>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</si>
  <si>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</si>
  <si>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其他共产党事务支出</t>
  </si>
  <si>
    <t xml:space="preserve">    其他共产党事务支出</t>
  </si>
  <si>
    <t xml:space="preserve">  市场监督管理事务</t>
  </si>
  <si>
    <t xml:space="preserve">    其他市场监督管理事务</t>
  </si>
  <si>
    <t xml:space="preserve">  其他一般公共服务支出</t>
  </si>
  <si>
    <t xml:space="preserve">    国家赔偿费用支出</t>
  </si>
  <si>
    <t xml:space="preserve">    其他一般公共服务支出</t>
  </si>
  <si>
    <t xml:space="preserve">  国防动员</t>
  </si>
  <si>
    <t xml:space="preserve">    兵役征集</t>
  </si>
  <si>
    <t xml:space="preserve">    人民防空</t>
  </si>
  <si>
    <t xml:space="preserve">    交通战备</t>
  </si>
  <si>
    <t xml:space="preserve">    预备役部队</t>
  </si>
  <si>
    <t xml:space="preserve">    民兵</t>
  </si>
  <si>
    <t xml:space="preserve">  其他国防支出</t>
  </si>
  <si>
    <t xml:space="preserve">    其他国防支出</t>
  </si>
  <si>
    <t xml:space="preserve">  武装警察部队</t>
  </si>
  <si>
    <t xml:space="preserve">    其他武装警察部队支出</t>
  </si>
  <si>
    <t xml:space="preserve">  公安</t>
  </si>
  <si>
    <t xml:space="preserve">    特别业务</t>
  </si>
  <si>
    <t xml:space="preserve">    其他公安支出</t>
  </si>
  <si>
    <t xml:space="preserve">  国家安全</t>
  </si>
  <si>
    <t xml:space="preserve">    其他国家安全支出</t>
  </si>
  <si>
    <t xml:space="preserve">  检察</t>
  </si>
  <si>
    <t xml:space="preserve">    其他检察支出</t>
  </si>
  <si>
    <t xml:space="preserve">  法院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</si>
  <si>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</si>
  <si>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</si>
  <si>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</si>
  <si>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</si>
  <si>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</si>
  <si>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</si>
  <si>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</si>
  <si>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</si>
  <si>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</si>
  <si>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</si>
  <si>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</si>
  <si>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</si>
  <si>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</si>
  <si>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</si>
  <si>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</si>
  <si>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</si>
  <si>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</si>
  <si>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</si>
  <si>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</si>
  <si>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</si>
  <si>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</si>
  <si>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</si>
  <si>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</si>
  <si>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</si>
  <si>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</si>
  <si>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</si>
  <si>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</si>
  <si>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</si>
  <si>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</si>
  <si>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</si>
  <si>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  其他科学技术管理事务支出</t>
  </si>
  <si>
    <t xml:space="preserve">  应用研究</t>
  </si>
  <si>
    <t xml:space="preserve">    高技术研究</t>
  </si>
  <si>
    <t xml:space="preserve">    专项科研试制</t>
  </si>
  <si>
    <t xml:space="preserve">    其他应用研究支出</t>
  </si>
  <si>
    <t xml:space="preserve">  科学技术普及</t>
  </si>
  <si>
    <t xml:space="preserve">    机构运行</t>
  </si>
  <si>
    <t xml:space="preserve">    科普活动</t>
  </si>
  <si>
    <t xml:space="preserve">    科技馆站</t>
  </si>
  <si>
    <t xml:space="preserve">    其他科学技术普及支出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</si>
  <si>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</si>
  <si>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</si>
  <si>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</si>
  <si>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</si>
  <si>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图书馆</t>
  </si>
  <si>
    <t xml:space="preserve">    艺术表演场所</t>
  </si>
  <si>
    <t xml:space="preserve">    艺术表演团体</t>
  </si>
  <si>
    <t xml:space="preserve">    群众文化</t>
  </si>
  <si>
    <t xml:space="preserve">    文化创作与保护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</si>
  <si>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</si>
  <si>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</si>
  <si>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</si>
  <si>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</si>
  <si>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</si>
  <si>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</si>
  <si>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</si>
  <si>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</si>
  <si>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</si>
  <si>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</si>
  <si>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</si>
  <si>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</si>
  <si>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出版发行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</si>
  <si>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</si>
  <si>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</si>
  <si>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</si>
  <si>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</si>
  <si>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其他广播电视支出</t>
  </si>
  <si>
    <t xml:space="preserve">    文化产业发展专项支出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</si>
  <si>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</si>
  <si>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</si>
  <si>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</si>
  <si>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</si>
  <si>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</si>
  <si>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</si>
  <si>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</si>
  <si>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</si>
  <si>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</si>
  <si>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</si>
  <si>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其他民政管理事务支出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</si>
  <si>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</si>
  <si>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</si>
  <si>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</si>
  <si>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</si>
  <si>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</si>
  <si>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</si>
  <si>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</si>
  <si>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</si>
  <si>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</si>
  <si>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  儿童福利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</si>
  <si>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</si>
  <si>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</si>
  <si>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</si>
  <si>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</si>
  <si>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</si>
  <si>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</si>
  <si>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</si>
  <si>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</si>
  <si>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</si>
  <si>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</si>
  <si>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</si>
  <si>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</si>
  <si>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</si>
  <si>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</si>
  <si>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</si>
  <si>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</si>
  <si>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</si>
  <si>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</si>
  <si>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</si>
  <si>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</si>
  <si>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</si>
  <si>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</si>
  <si>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</si>
  <si>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</si>
  <si>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</si>
  <si>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</si>
  <si>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</si>
  <si>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</si>
  <si>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</si>
  <si>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</si>
  <si>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</si>
  <si>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</si>
  <si>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突发公共卫生事件应急处理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</si>
  <si>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</si>
  <si>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</si>
  <si>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</si>
  <si>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</si>
  <si>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</si>
  <si>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</si>
  <si>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</si>
  <si>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</si>
  <si>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</si>
  <si>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</si>
  <si>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  城乡医疗救助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</si>
  <si>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</si>
  <si>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</si>
  <si>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</si>
  <si>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</si>
  <si>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</si>
  <si>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</si>
  <si>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</si>
  <si>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</si>
  <si>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</si>
  <si>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</si>
  <si>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固体废弃物与化学品</t>
  </si>
  <si>
    <t xml:space="preserve">  自然生态保护</t>
  </si>
  <si>
    <t xml:space="preserve">    生态保护</t>
  </si>
  <si>
    <t xml:space="preserve">  其他节能环保支出</t>
  </si>
  <si>
    <t xml:space="preserve">    其他节能环保支出</t>
  </si>
  <si>
    <t xml:space="preserve">  城乡社区管理事务</t>
  </si>
  <si>
    <t xml:space="preserve">    城管执法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</si>
  <si>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</si>
  <si>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</si>
  <si>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</si>
  <si>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</si>
  <si>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</si>
  <si>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</si>
  <si>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</si>
  <si>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</si>
  <si>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</si>
  <si>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</si>
  <si>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</si>
  <si>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</si>
  <si>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</si>
  <si>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</si>
  <si>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  农村道路建设</t>
  </si>
  <si>
    <t xml:space="preserve">  林业和草原</t>
  </si>
  <si>
    <t xml:space="preserve">    事业机构</t>
  </si>
  <si>
    <t xml:space="preserve">    执法与监督</t>
  </si>
  <si>
    <t xml:space="preserve"> 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</si>
  <si>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</si>
  <si>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</si>
  <si>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</si>
  <si>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</si>
  <si>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水土保持</t>
  </si>
  <si>
    <t xml:space="preserve">    水资源节约管理与保护</t>
  </si>
  <si>
    <t xml:space="preserve">    防汛</t>
  </si>
  <si>
    <t xml:space="preserve">    抗旱</t>
  </si>
  <si>
    <t xml:space="preserve">    其他水利支出</t>
  </si>
  <si>
    <t xml:space="preserve">  扶贫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</si>
  <si>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</si>
  <si>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</si>
  <si>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</si>
  <si>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</si>
  <si>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</si>
  <si>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其他农林水支出</t>
  </si>
  <si>
    <t xml:space="preserve">    其他农林水支出</t>
  </si>
  <si>
    <t xml:space="preserve">  公路水路运输</t>
  </si>
  <si>
    <t xml:space="preserve">    公路养护</t>
  </si>
  <si>
    <t xml:space="preserve">    公路运输管理</t>
  </si>
  <si>
    <t xml:space="preserve">    其他公路水路运输支出</t>
  </si>
  <si>
    <t xml:space="preserve">  民用航空运输</t>
  </si>
  <si>
    <t xml:space="preserve">    其他民用航空运输支出</t>
  </si>
  <si>
    <t xml:space="preserve">  邮政业支出</t>
  </si>
  <si>
    <t xml:space="preserve">    行业监管</t>
  </si>
  <si>
    <t xml:space="preserve">    其他邮政业支出</t>
  </si>
  <si>
    <t xml:space="preserve">  其他交通运输支出</t>
  </si>
  <si>
    <t xml:space="preserve">    公共交通运营补助</t>
  </si>
  <si>
    <t xml:space="preserve">    其他交通运输支出</t>
  </si>
  <si>
    <t xml:space="preserve">  制造业</t>
  </si>
  <si>
    <t xml:space="preserve">    其他制造业支出</t>
  </si>
  <si>
    <t xml:space="preserve">  工业和信息产业监管</t>
  </si>
  <si>
    <t xml:space="preserve">  支持中小企业发展和管理支出</t>
  </si>
  <si>
    <t xml:space="preserve">    其他支持中小企业发展和管理支出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</si>
  <si>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</si>
  <si>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</si>
  <si>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</si>
  <si>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</si>
  <si>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</si>
  <si>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其他商业服务业等支出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</si>
  <si>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</si>
  <si>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</si>
  <si>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</si>
  <si>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</t>
  </si>
  <si>
    <t xml:space="preserve">    其他金融支出</t>
  </si>
  <si>
    <t>自然资源海洋气象等支出</t>
  </si>
  <si>
    <t xml:space="preserve">  自然资源事务</t>
  </si>
  <si>
    <t xml:space="preserve">    其他自然资源事务支出</t>
  </si>
  <si>
    <t xml:space="preserve">  气象事务</t>
  </si>
  <si>
    <t xml:space="preserve">    气象服务</t>
  </si>
  <si>
    <t xml:space="preserve">    气象基础设施建设与维修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</si>
  <si>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</si>
  <si>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</si>
  <si>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</si>
  <si>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</si>
  <si>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</si>
  <si>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</si>
  <si>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</si>
  <si>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 xml:space="preserve">  粮油事务</t>
  </si>
  <si>
    <t xml:space="preserve">    其他粮油事务支出</t>
  </si>
  <si>
    <t>灾害防治及应急管理支出</t>
  </si>
  <si>
    <t xml:space="preserve">  应急管理事务</t>
  </si>
  <si>
    <t xml:space="preserve">    应急救援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</si>
  <si>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</si>
  <si>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</si>
  <si>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</si>
  <si>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</si>
  <si>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</si>
  <si>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地震预测预报</t>
  </si>
  <si>
    <t xml:space="preserve">    地震灾害预防</t>
  </si>
  <si>
    <t xml:space="preserve">    地震应急救援</t>
  </si>
  <si>
    <t xml:space="preserve">    其他地震事务支出</t>
  </si>
  <si>
    <t xml:space="preserve">  其他灾害防治及应急管理支出</t>
  </si>
  <si>
    <t xml:space="preserve">    其他灾害防治及应急管理支出</t>
  </si>
  <si>
    <t xml:space="preserve">  其他支出</t>
  </si>
  <si>
    <t xml:space="preserve">    其他支出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</si>
  <si>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</si>
  <si>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</si>
  <si>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</si>
  <si>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2019年度本级政府性基金支出预算表</t>
    <phoneticPr fontId="37" type="noConversion"/>
  </si>
  <si>
    <t>（六）污水处理费安排的支出</t>
    <phoneticPr fontId="85" type="noConversion"/>
  </si>
  <si>
    <t>一、本级直接管理的社保基金收入</t>
    <phoneticPr fontId="37" type="noConversion"/>
  </si>
  <si>
    <t>（二）被征地人员养老保障基金收入</t>
    <phoneticPr fontId="37" type="noConversion"/>
  </si>
  <si>
    <t>5、利息收入</t>
  </si>
  <si>
    <t>社保基金收入  合计</t>
  </si>
  <si>
    <t>一、本级直接管理的社保基金支出</t>
    <phoneticPr fontId="37" type="noConversion"/>
  </si>
  <si>
    <t>（二）被征地人员养老保障基金支出</t>
    <phoneticPr fontId="37" type="noConversion"/>
  </si>
  <si>
    <t>二、上级统筹管理的社保基金支出</t>
  </si>
  <si>
    <t xml:space="preserve">  2、本级支出</t>
  </si>
  <si>
    <t xml:space="preserve">  2、企业职工养老保险基金本级支出</t>
  </si>
  <si>
    <t xml:space="preserve">  2、职工基本医疗保险基金本级支出</t>
  </si>
  <si>
    <t xml:space="preserve">  2、失业保险基金本级支出</t>
  </si>
  <si>
    <t xml:space="preserve">  2、工伤保险基金本级支出</t>
  </si>
  <si>
    <t xml:space="preserve">  2、生育保险基金本级支出</t>
  </si>
  <si>
    <t xml:space="preserve">  2、城乡居民基本医疗保险基金支出</t>
  </si>
  <si>
    <t>社保基金支出  合计</t>
  </si>
  <si>
    <t>单位：万元</t>
    <phoneticPr fontId="85" type="noConversion"/>
  </si>
  <si>
    <t>政府债务余额</t>
    <phoneticPr fontId="85" type="noConversion"/>
  </si>
  <si>
    <t>金额</t>
    <phoneticPr fontId="37" type="noConversion"/>
  </si>
  <si>
    <t>政府债务限额</t>
    <phoneticPr fontId="85" type="noConversion"/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</si>
  <si>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  <phoneticPr fontId="37" type="noConversion"/>
  </si>
  <si>
    <t>1、</t>
    <phoneticPr fontId="37" type="noConversion"/>
  </si>
  <si>
    <t>附表5-1：2019年度政府一般债务余额和限额情况表</t>
  </si>
  <si>
    <t>省、市、县</t>
    <phoneticPr fontId="37" type="noConversion"/>
  </si>
  <si>
    <t>2、</t>
    <phoneticPr fontId="37" type="noConversion"/>
  </si>
  <si>
    <t>附表5-1</t>
    <phoneticPr fontId="37" type="noConversion"/>
  </si>
  <si>
    <t>单位：万元</t>
    <phoneticPr fontId="85" type="noConversion"/>
  </si>
  <si>
    <t>政府债务余额</t>
    <phoneticPr fontId="85" type="noConversion"/>
  </si>
  <si>
    <t>金额</t>
    <phoneticPr fontId="37" type="noConversion"/>
  </si>
  <si>
    <t>政府债务限额</t>
    <phoneticPr fontId="85" type="noConversion"/>
  </si>
  <si>
    <t>附表5-3</t>
    <phoneticPr fontId="37" type="noConversion"/>
  </si>
  <si>
    <t>附表1-8</t>
    <phoneticPr fontId="37" type="noConversion"/>
  </si>
  <si>
    <t>当年预算数</t>
    <phoneticPr fontId="37" type="noConversion"/>
  </si>
  <si>
    <t>上年执行数(或上年预算数)</t>
  </si>
  <si>
    <t>当年预算数为上年执行数(或上年预算数)的％</t>
    <phoneticPr fontId="37" type="noConversion"/>
  </si>
  <si>
    <t>合计</t>
  </si>
  <si>
    <t>1、因公出国（境）费用</t>
  </si>
  <si>
    <t>2、公务接待费</t>
  </si>
  <si>
    <t>3、公务用车购置及运行费</t>
    <phoneticPr fontId="37" type="noConversion"/>
  </si>
  <si>
    <t>其中：（1）公务用车运行费</t>
    <phoneticPr fontId="108" type="noConversion"/>
  </si>
  <si>
    <t xml:space="preserve">      （2）公务用车购置费</t>
    <phoneticPr fontId="108" type="noConversion"/>
  </si>
  <si>
    <t>备注：</t>
    <phoneticPr fontId="37" type="noConversion"/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</si>
  <si>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  <phoneticPr fontId="37" type="noConversion"/>
  </si>
  <si>
    <t>5、</t>
  </si>
  <si>
    <t>6、</t>
  </si>
  <si>
    <t>7、</t>
  </si>
  <si>
    <t>8、</t>
  </si>
  <si>
    <t>9、</t>
  </si>
  <si>
    <t>10、</t>
  </si>
  <si>
    <t>11、</t>
  </si>
  <si>
    <t>12、</t>
  </si>
  <si>
    <t>13、</t>
  </si>
  <si>
    <t>14、</t>
  </si>
  <si>
    <t>15、</t>
  </si>
  <si>
    <t>附表1-3</t>
    <phoneticPr fontId="37" type="noConversion"/>
  </si>
  <si>
    <t>附表1-5</t>
    <phoneticPr fontId="37" type="noConversion"/>
  </si>
  <si>
    <t>附表5-2：2019年度政府专项债务余额和限额情况表</t>
    <phoneticPr fontId="93" type="noConversion"/>
  </si>
  <si>
    <t>附表1-6</t>
    <phoneticPr fontId="37" type="noConversion"/>
  </si>
  <si>
    <t>本市所辖乡镇作为一级预算部门管理，未单独编制政府预算，为此未有一般公共预算对下税收返还和转移支付预算数据。</t>
    <phoneticPr fontId="37" type="noConversion"/>
  </si>
  <si>
    <t>本市所辖乡镇作为一级预算部门管理，未单独编制政府预算，为此未有一般公共预算对下税收返还和转移支付预算数据。</t>
    <phoneticPr fontId="37" type="noConversion"/>
  </si>
  <si>
    <t>附表1-9</t>
    <phoneticPr fontId="37" type="noConversion"/>
  </si>
  <si>
    <t>本市所辖乡镇作为一级预算部门管理，未单独编制政府预算，为此未有政府性基金对下税收返还和转移支付预算数据。</t>
    <phoneticPr fontId="37" type="noConversion"/>
  </si>
  <si>
    <t>附表1-11</t>
    <phoneticPr fontId="37" type="noConversion"/>
  </si>
  <si>
    <t>附表1-12</t>
    <phoneticPr fontId="37" type="noConversion"/>
  </si>
  <si>
    <t>附表1-13</t>
    <phoneticPr fontId="37" type="noConversion"/>
  </si>
  <si>
    <t>附表1-14</t>
    <phoneticPr fontId="37" type="noConversion"/>
  </si>
  <si>
    <t>附表1-15</t>
    <phoneticPr fontId="37" type="noConversion"/>
  </si>
  <si>
    <t>2020年度预算公开表</t>
    <phoneticPr fontId="93" type="noConversion"/>
  </si>
  <si>
    <t>附表1-1：2020年度一般公共预算收入预算表</t>
    <phoneticPr fontId="93" type="noConversion"/>
  </si>
  <si>
    <t>附表1-2：2020年度一般公共预算支出预算表</t>
  </si>
  <si>
    <t>附表1-3：2020年度本级一般公共预算支出预算表</t>
  </si>
  <si>
    <t>附表1-4：2020年度本级一般公共预算支出经济分类情况表</t>
  </si>
  <si>
    <t>附表1-5：2020年度本级一般公共预算基本支出经济分类情况表</t>
  </si>
  <si>
    <t>附表1-6：2020年度一般公共预算对下税收返还和转移支付预算表（分项目）</t>
  </si>
  <si>
    <t>附表1-7：2020年度一般公共预算对下税收返还和转移支付预算表（分地区）</t>
  </si>
  <si>
    <t>附表1-8：2020年度本级一般公共预算“三公”经费支出预算表</t>
  </si>
  <si>
    <t>附表1-9：2020年度本级政府性基金收入预算表</t>
  </si>
  <si>
    <t>附表1-10：2020年度本级政府性基金支出预算表</t>
  </si>
  <si>
    <t>附表1-11：2020年度政府性基金转移支付预算表</t>
  </si>
  <si>
    <t>附表1-12：2020年度本级国有资本经营收入预算表</t>
  </si>
  <si>
    <t>附表1-13：2020年度本级国有资本经营支出预算表</t>
  </si>
  <si>
    <t>附表1-14：2020年度本级社会保险基金预算收入表</t>
  </si>
  <si>
    <t>附表1-15：2020年度本级社会保险基金预算支出表</t>
  </si>
  <si>
    <t>一、政府预算公开</t>
    <phoneticPr fontId="37" type="noConversion"/>
  </si>
  <si>
    <t>五、政府债务公开</t>
    <phoneticPr fontId="37" type="noConversion"/>
  </si>
  <si>
    <t>2020年度一般公共预算收入预算表</t>
    <phoneticPr fontId="37" type="noConversion"/>
  </si>
  <si>
    <t xml:space="preserve">    环保税</t>
    <phoneticPr fontId="37" type="noConversion"/>
  </si>
  <si>
    <t>其它支出（类级）</t>
  </si>
  <si>
    <t xml:space="preserve">    预算改革业务</t>
  </si>
  <si>
    <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其他审计事务支出</t>
    </r>
    <phoneticPr fontId="37" type="noConversion"/>
  </si>
  <si>
    <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民族工作专项</t>
    </r>
    <phoneticPr fontId="37" type="noConversion"/>
  </si>
  <si>
    <t xml:space="preserve">    市场主体管理</t>
    <phoneticPr fontId="37" type="noConversion"/>
  </si>
  <si>
    <t xml:space="preserve">    市场秩序执法</t>
    <phoneticPr fontId="37" type="noConversion"/>
  </si>
  <si>
    <t xml:space="preserve">    药品事务</t>
    <phoneticPr fontId="37" type="noConversion"/>
  </si>
  <si>
    <t xml:space="preserve">    其他法院支出</t>
  </si>
  <si>
    <t xml:space="preserve">    法制建设</t>
  </si>
  <si>
    <t xml:space="preserve">    中等职业教育</t>
    <phoneticPr fontId="37" type="noConversion"/>
  </si>
  <si>
    <t xml:space="preserve">  社会科学</t>
  </si>
  <si>
    <t xml:space="preserve">    社会科学研究机构</t>
  </si>
  <si>
    <t xml:space="preserve">    文化和旅游管理事务</t>
    <phoneticPr fontId="37" type="noConversion"/>
  </si>
  <si>
    <t xml:space="preserve">    行政运行</t>
    <phoneticPr fontId="37" type="noConversion"/>
  </si>
  <si>
    <t xml:space="preserve">  其他文化旅游体育与传媒支出</t>
    <phoneticPr fontId="37" type="noConversion"/>
  </si>
  <si>
    <t xml:space="preserve">    其他文化旅游体育与传媒支出</t>
    <phoneticPr fontId="37" type="noConversion"/>
  </si>
  <si>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社会保险业务管理事务</t>
    </r>
  </si>
  <si>
    <t xml:space="preserve">  行政事业单位养老支出</t>
    <phoneticPr fontId="37" type="noConversion"/>
  </si>
  <si>
    <t xml:space="preserve">    其他行政事业单位养老支出</t>
    <phoneticPr fontId="37" type="noConversion"/>
  </si>
  <si>
    <t xml:space="preserve">  就业补助</t>
    <phoneticPr fontId="37" type="noConversion"/>
  </si>
  <si>
    <t xml:space="preserve">    其他救业补助支出</t>
    <phoneticPr fontId="37" type="noConversion"/>
  </si>
  <si>
    <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其他退役安置支出</t>
    </r>
    <phoneticPr fontId="37" type="noConversion"/>
  </si>
  <si>
    <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残疾人康复</t>
    </r>
    <phoneticPr fontId="37" type="noConversion"/>
  </si>
  <si>
    <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残疾人就业和扶贫</t>
    </r>
    <phoneticPr fontId="37" type="noConversion"/>
  </si>
  <si>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临时救助</t>
    </r>
  </si>
  <si>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临时救助支出</t>
    </r>
  </si>
  <si>
    <t xml:space="preserve">    流浪乞讨人员救助支出</t>
  </si>
  <si>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特困人员救助供养</t>
    </r>
  </si>
  <si>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城市特困人员救助供养支出</t>
    </r>
  </si>
  <si>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农村特困人员救助供养支出</t>
    </r>
  </si>
  <si>
    <t xml:space="preserve">    精神病医院</t>
  </si>
  <si>
    <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其他公立医院支出</t>
    </r>
    <phoneticPr fontId="37" type="noConversion"/>
  </si>
  <si>
    <t xml:space="preserve">  医疗救助</t>
  </si>
  <si>
    <t xml:space="preserve">  优抚对象医疗</t>
    <phoneticPr fontId="37" type="noConversion"/>
  </si>
  <si>
    <t xml:space="preserve">    优抚对象医疗补助</t>
  </si>
  <si>
    <t xml:space="preserve">    其他优抚对象医疗支出</t>
    <phoneticPr fontId="37" type="noConversion"/>
  </si>
  <si>
    <t xml:space="preserve">  农业农村</t>
    <phoneticPr fontId="37" type="noConversion"/>
  </si>
  <si>
    <t xml:space="preserve">    农业生产发展</t>
  </si>
  <si>
    <t xml:space="preserve">    农村社会事业</t>
    <phoneticPr fontId="37" type="noConversion"/>
  </si>
  <si>
    <t xml:space="preserve">    其他农业农村支出</t>
    <phoneticPr fontId="37" type="noConversion"/>
  </si>
  <si>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森林生态效益补偿</t>
    </r>
  </si>
  <si>
    <t xml:space="preserve">    林业草原防灾减灾</t>
    <phoneticPr fontId="37" type="noConversion"/>
  </si>
  <si>
    <t>资源勘探工业信息等支出</t>
    <phoneticPr fontId="37" type="noConversion"/>
  </si>
  <si>
    <t xml:space="preserve">    信息安全建设</t>
  </si>
  <si>
    <t xml:space="preserve">  其他资源勘探工业信息等支出</t>
    <phoneticPr fontId="37" type="noConversion"/>
  </si>
  <si>
    <t xml:space="preserve">    其他资源勘探工业信息等支出</t>
    <phoneticPr fontId="37" type="noConversion"/>
  </si>
  <si>
    <t xml:space="preserve">  保障性安居工程支出</t>
    <phoneticPr fontId="37" type="noConversion"/>
  </si>
  <si>
    <t xml:space="preserve">    棚户区改造</t>
    <phoneticPr fontId="37" type="noConversion"/>
  </si>
  <si>
    <t xml:space="preserve">    地方政府一般债务发行费用支出</t>
  </si>
  <si>
    <t>2020年度一般公共预算支出预算表</t>
    <phoneticPr fontId="37" type="noConversion"/>
  </si>
  <si>
    <t>2020年度本级一般公共预算支出预算表</t>
    <phoneticPr fontId="37" type="noConversion"/>
  </si>
  <si>
    <t>2020年度本级一般公共预算支出经济分类情况表</t>
    <phoneticPr fontId="37" type="noConversion"/>
  </si>
  <si>
    <t>2020年度本级一般公共预算基本支出经济分类情况表</t>
    <phoneticPr fontId="37" type="noConversion"/>
  </si>
  <si>
    <t>2020年度一般公共预算对下税收返还和转移支付预算表（分项目）</t>
    <phoneticPr fontId="37" type="noConversion"/>
  </si>
  <si>
    <t>2020年度一般公共预算对下税收返还和转移支付预算表（分地区）</t>
    <phoneticPr fontId="37" type="noConversion"/>
  </si>
  <si>
    <t>2020年度本级一般公共预算“三公”经费支出预算表</t>
    <phoneticPr fontId="37" type="noConversion"/>
  </si>
  <si>
    <t>2020年度本级政府性基金收入预算表</t>
    <phoneticPr fontId="37" type="noConversion"/>
  </si>
  <si>
    <t>2.经汇总，本级2020年使用一般公共预算拨款安排的“三公”经费预算数为2661万元，比上年数减少381万元。其中，因公出国（境）经费173万元，与上年数相比下降18.4%；公务接待费322万元，与上年数相比下降43.4%；公务用车购置经费843万元，与上年数相比增长79.74%；公务用车运行经费1323万元，与上年数相比下降26.17%。“三公”经费预算下降的主要原因是遵守八项规定，例行节约，其中公务用车购置费增加是因为公安执法车辆老化，预算安排车辆购置更新500万元。</t>
    <phoneticPr fontId="37" type="noConversion"/>
  </si>
  <si>
    <t>三、上级政府性基金安排的支出</t>
    <phoneticPr fontId="37" type="noConversion"/>
  </si>
  <si>
    <t>2020年度政府性基金转移支付预算表</t>
    <phoneticPr fontId="37" type="noConversion"/>
  </si>
  <si>
    <t>2020年度本级国有资本经营收入预算表</t>
    <phoneticPr fontId="37" type="noConversion"/>
  </si>
  <si>
    <t>2020年度本级国有资本经营支出预算表</t>
    <phoneticPr fontId="37" type="noConversion"/>
  </si>
  <si>
    <t>2020年度本级社会保险基金预算收入表</t>
    <phoneticPr fontId="37" type="noConversion"/>
  </si>
  <si>
    <t>3、其他支出</t>
    <phoneticPr fontId="37" type="noConversion"/>
  </si>
  <si>
    <t xml:space="preserve">  1、上级统筹调剂支出</t>
  </si>
  <si>
    <t>2020年度本级社会保险基金预算支出表</t>
    <phoneticPr fontId="37" type="noConversion"/>
  </si>
  <si>
    <t>2019年度政府一般债务余额和限额情况表</t>
    <phoneticPr fontId="85" type="noConversion"/>
  </si>
  <si>
    <t>1. 2018年末一般债务余额</t>
    <phoneticPr fontId="85" type="noConversion"/>
  </si>
  <si>
    <t>2. 2019年新增一般债务额</t>
    <phoneticPr fontId="85" type="noConversion"/>
  </si>
  <si>
    <t>3. 2019年偿还一般债务本金</t>
    <phoneticPr fontId="85" type="noConversion"/>
  </si>
  <si>
    <t>4. 2019年末一般债务余额</t>
    <phoneticPr fontId="85" type="noConversion"/>
  </si>
  <si>
    <t>1．2018年一般债务限额</t>
    <phoneticPr fontId="85" type="noConversion"/>
  </si>
  <si>
    <t>2．2019年新增一般债务限额</t>
    <phoneticPr fontId="85" type="noConversion"/>
  </si>
  <si>
    <t>3．2019年一般债务限额</t>
    <phoneticPr fontId="85" type="noConversion"/>
  </si>
  <si>
    <t>2019年度政府专项债务余额和限额情况表</t>
    <phoneticPr fontId="85" type="noConversion"/>
  </si>
  <si>
    <t>1. 2018年末专项债务余额</t>
    <phoneticPr fontId="85" type="noConversion"/>
  </si>
  <si>
    <t>2. 2019年新增专项债务额</t>
    <phoneticPr fontId="85" type="noConversion"/>
  </si>
  <si>
    <t>3. 2019年偿还专项债务本金</t>
    <phoneticPr fontId="85" type="noConversion"/>
  </si>
  <si>
    <t>4. 2019年末专项债务余额</t>
    <phoneticPr fontId="85" type="noConversion"/>
  </si>
  <si>
    <t>1．2018年专项债务限额</t>
    <phoneticPr fontId="85" type="noConversion"/>
  </si>
  <si>
    <t>2．2019年新增专项债务限额</t>
    <phoneticPr fontId="85" type="noConversion"/>
  </si>
  <si>
    <t>3．2019年专项债务限额</t>
    <phoneticPr fontId="8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</si>
</sst>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#,##0;\-#,##0;&quot;-&quot;"/>
    <numFmt numFmtId="178" formatCode="_-* #,##0.00_-;\-* #,##0.00_-;_-* &quot;-&quot;??_-;_-@_-"/>
    <numFmt numFmtId="179" formatCode="\$#,##0.00;\(\$#,##0.00\)"/>
    <numFmt numFmtId="180" formatCode="_-* #,##0_-;\-* #,##0_-;_-* &quot;-&quot;_-;_-@_-"/>
    <numFmt numFmtId="181" formatCode="#,##0.000_ "/>
    <numFmt numFmtId="182" formatCode="#,##0;\(#,##0\)"/>
    <numFmt numFmtId="183" formatCode="_ \¥* #,##0.00_ ;_ \¥* \-#,##0.00_ ;_ \¥* &quot;-&quot;??_ ;_ @_ "/>
    <numFmt numFmtId="184" formatCode="_(&quot;$&quot;* #,##0.00_);_(&quot;$&quot;* \(#,##0.00\);_(&quot;$&quot;* &quot;-&quot;??_);_(@_)"/>
    <numFmt numFmtId="185" formatCode="0.0"/>
    <numFmt numFmtId="186" formatCode="\$#,##0;\(\$#,##0\)"/>
    <numFmt numFmtId="187" formatCode="_(* #,##0.00_);_(* \(#,##0.00\);_(* &quot;-&quot;??_);_(@_)"/>
    <numFmt numFmtId="188" formatCode="_-* #,##0.0000_-;\-* #,##0.0000_-;_-* &quot;-&quot;??_-;_-@_-"/>
    <numFmt numFmtId="189" formatCode="_-&quot;¥&quot;* #,##0_-;\-&quot;¥&quot;* #,##0_-;_-&quot;¥&quot;* &quot;-&quot;_-;_-@_-"/>
    <numFmt numFmtId="190" formatCode="0.00_ "/>
    <numFmt numFmtId="191" formatCode="#,##0_ ;[Red]\-#,##0\ "/>
    <numFmt numFmtId="192" formatCode="#,##0_);[Red]\(#,##0\)"/>
    <numFmt numFmtId="193" formatCode="#,##0_ "/>
    <numFmt numFmtId="194" formatCode="#,##0.00_);[Red]\(#,##0.00\)"/>
  </numFmts>
  <fonts count="10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7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name val="Arial"/>
      <family val="2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奔覆眉"/>
      <family val="3"/>
      <charset val="134"/>
    </font>
    <font>
      <sz val="12"/>
      <name val="Helv"/>
      <family val="2"/>
      <charset val="134"/>
    </font>
    <font>
      <b/>
      <sz val="13"/>
      <color indexed="62"/>
      <name val="宋体"/>
      <family val="3"/>
      <charset val="134"/>
    </font>
    <font>
      <sz val="7"/>
      <name val="Small Fonts"/>
      <family val="2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Arial"/>
      <family val="2"/>
      <charset val="134"/>
    </font>
    <font>
      <sz val="10"/>
      <color indexed="8"/>
      <name val="Arial"/>
      <family val="2"/>
      <charset val="134"/>
    </font>
    <font>
      <sz val="10"/>
      <name val="Times New Roman"/>
      <family val="1"/>
      <charset val="134"/>
    </font>
    <font>
      <b/>
      <sz val="12"/>
      <name val="Arial"/>
      <family val="2"/>
      <charset val="134"/>
    </font>
    <font>
      <b/>
      <sz val="18"/>
      <name val="Arial"/>
      <family val="2"/>
      <charset val="134"/>
    </font>
    <font>
      <sz val="8"/>
      <name val="Times New Roman"/>
      <family val="1"/>
      <charset val="134"/>
    </font>
    <font>
      <b/>
      <sz val="21"/>
      <name val="楷体_GB2312"/>
      <family val="3"/>
      <charset val="134"/>
    </font>
    <font>
      <sz val="12"/>
      <name val="Courier"/>
      <family val="3"/>
      <charset val="134"/>
    </font>
    <font>
      <sz val="10"/>
      <name val="MS Sans Serif"/>
      <family val="2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2"/>
      <color indexed="8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64"/>
      <name val="Arial"/>
      <family val="2"/>
    </font>
    <font>
      <b/>
      <sz val="18"/>
      <color theme="3"/>
      <name val="宋体"/>
      <family val="3"/>
      <charset val="134"/>
      <scheme val="major"/>
    </font>
    <font>
      <sz val="11"/>
      <color indexed="64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7"/>
      <name val="Small Fonts"/>
      <family val="2"/>
    </font>
    <font>
      <sz val="12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color indexed="8"/>
      <name val="宋体"/>
      <family val="3"/>
      <charset val="134"/>
      <scheme val="minor"/>
    </font>
    <font>
      <sz val="16"/>
      <color indexed="8"/>
      <name val="方正小标宋_GBK"/>
      <family val="4"/>
      <charset val="134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方正小标宋_GBK"/>
      <family val="4"/>
      <charset val="134"/>
    </font>
    <font>
      <sz val="9"/>
      <color indexed="64"/>
      <name val="宋体"/>
      <family val="3"/>
      <charset val="134"/>
    </font>
    <font>
      <b/>
      <sz val="11"/>
      <color indexed="8"/>
      <name val="楷体"/>
      <family val="3"/>
      <charset val="134"/>
    </font>
    <font>
      <sz val="12"/>
      <name val="华文楷体"/>
      <family val="3"/>
      <charset val="134"/>
    </font>
    <font>
      <b/>
      <sz val="11"/>
      <color indexed="64"/>
      <name val="宋体"/>
      <family val="3"/>
      <charset val="134"/>
      <scheme val="minor"/>
    </font>
    <font>
      <b/>
      <sz val="12"/>
      <name val="楷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9"/>
      <color indexed="8"/>
      <name val="楷体"/>
      <family val="3"/>
      <charset val="134"/>
    </font>
    <font>
      <sz val="11"/>
      <name val="华文楷体"/>
      <family val="3"/>
      <charset val="134"/>
    </font>
    <font>
      <sz val="9"/>
      <name val="宋体"/>
      <family val="3"/>
      <charset val="134"/>
    </font>
    <font>
      <sz val="11"/>
      <color indexed="8"/>
      <name val="华文楷体"/>
      <family val="3"/>
      <charset val="134"/>
    </font>
    <font>
      <sz val="11"/>
      <color indexed="8"/>
      <name val="楷体"/>
      <family val="3"/>
      <charset val="134"/>
    </font>
    <font>
      <sz val="11"/>
      <color theme="1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color theme="1"/>
      <name val="仿宋_GB2312"/>
      <charset val="134"/>
    </font>
    <font>
      <sz val="16"/>
      <color theme="1"/>
      <name val="方正小标宋_GBK"/>
      <family val="4"/>
      <charset val="134"/>
    </font>
    <font>
      <sz val="11"/>
      <color theme="1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name val="楷体"/>
      <family val="3"/>
      <charset val="134"/>
    </font>
    <font>
      <sz val="16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95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8" fontId="4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1">
      <alignment horizontal="distributed" vertical="center" wrapText="1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1">
      <alignment horizontal="distributed" vertical="center" wrapText="1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17" borderId="7" applyNumberFormat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" fontId="8" fillId="0" borderId="1">
      <alignment vertical="center"/>
      <protection locked="0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37" fontId="3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" fontId="8" fillId="0" borderId="1">
      <alignment vertical="center"/>
      <protection locked="0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19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43" fontId="48" fillId="0" borderId="0" applyFont="0" applyFill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0" fontId="12" fillId="23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0" fontId="12" fillId="23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7" fontId="40" fillId="0" borderId="0" applyFill="0" applyBorder="0" applyAlignment="0">
      <alignment vertical="center"/>
    </xf>
    <xf numFmtId="0" fontId="6" fillId="0" borderId="0">
      <alignment vertical="center"/>
    </xf>
    <xf numFmtId="41" fontId="48" fillId="0" borderId="0" applyFont="0" applyFill="0" applyBorder="0" applyAlignment="0" applyProtection="0">
      <alignment vertical="center"/>
    </xf>
    <xf numFmtId="182" fontId="41" fillId="0" borderId="0">
      <alignment vertical="center"/>
    </xf>
    <xf numFmtId="0" fontId="2" fillId="0" borderId="0">
      <alignment vertical="center"/>
    </xf>
    <xf numFmtId="187" fontId="48" fillId="0" borderId="0" applyFont="0" applyFill="0" applyBorder="0" applyAlignment="0" applyProtection="0">
      <alignment vertical="center"/>
    </xf>
    <xf numFmtId="176" fontId="48" fillId="0" borderId="0" applyFont="0" applyFill="0" applyBorder="0" applyAlignment="0" applyProtection="0">
      <alignment vertical="center"/>
    </xf>
    <xf numFmtId="184" fontId="48" fillId="0" borderId="0" applyFont="0" applyFill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179" fontId="41" fillId="0" borderId="0">
      <alignment vertical="center"/>
    </xf>
    <xf numFmtId="0" fontId="39" fillId="0" borderId="0" applyProtection="0">
      <alignment vertical="center"/>
    </xf>
    <xf numFmtId="186" fontId="41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2" fontId="39" fillId="0" borderId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2" fillId="0" borderId="15" applyNumberFormat="0" applyAlignment="0" applyProtection="0">
      <alignment horizontal="left" vertical="center"/>
    </xf>
    <xf numFmtId="0" fontId="13" fillId="5" borderId="0" applyNumberFormat="0" applyBorder="0" applyAlignment="0" applyProtection="0">
      <alignment vertical="center"/>
    </xf>
    <xf numFmtId="0" fontId="42" fillId="0" borderId="2">
      <alignment horizontal="left" vertical="center"/>
    </xf>
    <xf numFmtId="0" fontId="43" fillId="0" borderId="0" applyProtection="0">
      <alignment vertical="center"/>
    </xf>
    <xf numFmtId="0" fontId="42" fillId="0" borderId="0" applyProtection="0">
      <alignment vertical="center"/>
    </xf>
    <xf numFmtId="0" fontId="44" fillId="0" borderId="0">
      <alignment vertical="center"/>
    </xf>
    <xf numFmtId="0" fontId="6" fillId="0" borderId="0">
      <alignment vertical="center"/>
    </xf>
    <xf numFmtId="1" fontId="14" fillId="0" borderId="0">
      <alignment vertical="center"/>
    </xf>
    <xf numFmtId="0" fontId="39" fillId="0" borderId="16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5" fillId="0" borderId="0">
      <alignment horizontal="centerContinuous"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181" fontId="48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0" borderId="0">
      <alignment horizontal="centerContinuous"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43" fontId="48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43" fontId="48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43" fontId="48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2" borderId="8" applyNumberFormat="0" applyAlignment="0" applyProtection="0">
      <alignment vertical="center"/>
    </xf>
    <xf numFmtId="0" fontId="2" fillId="0" borderId="0">
      <alignment vertical="center"/>
    </xf>
    <xf numFmtId="0" fontId="27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5" fontId="8" fillId="0" borderId="1">
      <alignment vertical="center"/>
      <protection locked="0"/>
    </xf>
    <xf numFmtId="0" fontId="26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4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7" fillId="2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6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7" fillId="8" borderId="8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7" fillId="0" borderId="0">
      <alignment vertical="center"/>
    </xf>
    <xf numFmtId="0" fontId="48" fillId="0" borderId="0" applyFont="0" applyFill="0" applyBorder="0" applyAlignment="0" applyProtection="0">
      <alignment vertical="center"/>
    </xf>
    <xf numFmtId="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3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0" fontId="46" fillId="0" borderId="0">
      <alignment vertical="center"/>
    </xf>
    <xf numFmtId="185" fontId="8" fillId="0" borderId="1">
      <alignment vertical="center"/>
      <protection locked="0"/>
    </xf>
    <xf numFmtId="185" fontId="8" fillId="0" borderId="1">
      <alignment vertical="center"/>
      <protection locked="0"/>
    </xf>
    <xf numFmtId="0" fontId="14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1" borderId="11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2" fillId="0" borderId="0"/>
    <xf numFmtId="0" fontId="6" fillId="0" borderId="0"/>
    <xf numFmtId="0" fontId="6" fillId="0" borderId="0"/>
    <xf numFmtId="0" fontId="54" fillId="0" borderId="0"/>
    <xf numFmtId="0" fontId="6" fillId="0" borderId="0"/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54" fillId="0" borderId="0"/>
    <xf numFmtId="0" fontId="6" fillId="0" borderId="0"/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54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" fillId="0" borderId="0"/>
    <xf numFmtId="0" fontId="2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54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6" fillId="0" borderId="0">
      <alignment vertical="center"/>
    </xf>
    <xf numFmtId="0" fontId="2" fillId="0" borderId="0"/>
    <xf numFmtId="0" fontId="54" fillId="0" borderId="0">
      <alignment vertical="center"/>
    </xf>
    <xf numFmtId="0" fontId="6" fillId="0" borderId="0">
      <alignment vertical="center"/>
    </xf>
    <xf numFmtId="0" fontId="2" fillId="0" borderId="0"/>
    <xf numFmtId="0" fontId="5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24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2" fillId="0" borderId="0"/>
    <xf numFmtId="0" fontId="54" fillId="0" borderId="0"/>
    <xf numFmtId="0" fontId="6" fillId="0" borderId="0"/>
    <xf numFmtId="0" fontId="6" fillId="0" borderId="0"/>
    <xf numFmtId="0" fontId="54" fillId="0" borderId="0"/>
    <xf numFmtId="0" fontId="2" fillId="0" borderId="0"/>
    <xf numFmtId="0" fontId="6" fillId="0" borderId="0"/>
    <xf numFmtId="0" fontId="52" fillId="0" borderId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53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60" fillId="0" borderId="0"/>
    <xf numFmtId="0" fontId="2" fillId="0" borderId="0"/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0" borderId="0"/>
    <xf numFmtId="0" fontId="6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21" borderId="11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" fillId="0" borderId="0">
      <alignment vertical="center"/>
    </xf>
    <xf numFmtId="0" fontId="53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77" fontId="52" fillId="0" borderId="0" applyFill="0" applyBorder="0" applyAlignment="0"/>
    <xf numFmtId="41" fontId="53" fillId="0" borderId="0" applyFont="0" applyFill="0" applyBorder="0" applyAlignment="0" applyProtection="0"/>
    <xf numFmtId="182" fontId="77" fillId="0" borderId="0"/>
    <xf numFmtId="176" fontId="53" fillId="0" borderId="0" applyFont="0" applyFill="0" applyBorder="0" applyAlignment="0" applyProtection="0"/>
    <xf numFmtId="179" fontId="77" fillId="0" borderId="0"/>
    <xf numFmtId="0" fontId="78" fillId="0" borderId="0" applyProtection="0"/>
    <xf numFmtId="186" fontId="77" fillId="0" borderId="0"/>
    <xf numFmtId="2" fontId="78" fillId="0" borderId="0" applyProtection="0"/>
    <xf numFmtId="0" fontId="79" fillId="0" borderId="15" applyNumberFormat="0" applyAlignment="0" applyProtection="0">
      <alignment horizontal="left" vertical="center"/>
    </xf>
    <xf numFmtId="0" fontId="79" fillId="0" borderId="2">
      <alignment horizontal="left" vertical="center"/>
    </xf>
    <xf numFmtId="0" fontId="80" fillId="0" borderId="0" applyProtection="0"/>
    <xf numFmtId="0" fontId="79" fillId="0" borderId="0" applyProtection="0"/>
    <xf numFmtId="37" fontId="75" fillId="0" borderId="0"/>
    <xf numFmtId="0" fontId="78" fillId="0" borderId="16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76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1" fillId="0" borderId="0">
      <alignment vertical="center"/>
    </xf>
    <xf numFmtId="9" fontId="54" fillId="0" borderId="0" applyFont="0" applyFill="0" applyBorder="0" applyAlignment="0" applyProtection="0">
      <alignment vertical="center"/>
    </xf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>
      <alignment vertical="center"/>
    </xf>
    <xf numFmtId="43" fontId="2" fillId="0" borderId="0" applyFont="0" applyFill="0" applyBorder="0" applyAlignment="0" applyProtection="0"/>
    <xf numFmtId="0" fontId="54" fillId="0" borderId="0">
      <alignment vertical="center"/>
    </xf>
  </cellStyleXfs>
  <cellXfs count="240">
    <xf numFmtId="0" fontId="0" fillId="0" borderId="0" xfId="0" applyAlignment="1">
      <alignment vertical="center"/>
    </xf>
    <xf numFmtId="0" fontId="5" fillId="0" borderId="0" xfId="1837" applyFont="1" applyAlignment="1">
      <alignment vertical="top"/>
    </xf>
    <xf numFmtId="0" fontId="11" fillId="0" borderId="0" xfId="1837" applyFont="1">
      <alignment vertical="center"/>
    </xf>
    <xf numFmtId="0" fontId="2" fillId="0" borderId="0" xfId="1837" applyFont="1">
      <alignment vertical="center"/>
    </xf>
    <xf numFmtId="0" fontId="2" fillId="0" borderId="0" xfId="2393"/>
    <xf numFmtId="0" fontId="5" fillId="0" borderId="0" xfId="2393" applyFont="1" applyFill="1" applyAlignment="1">
      <alignment vertical="center"/>
    </xf>
    <xf numFmtId="0" fontId="2" fillId="0" borderId="0" xfId="2393" applyFont="1"/>
    <xf numFmtId="0" fontId="2" fillId="0" borderId="0" xfId="2393" applyFont="1" applyFill="1"/>
    <xf numFmtId="0" fontId="7" fillId="0" borderId="0" xfId="0" applyFont="1" applyAlignment="1">
      <alignment horizontal="right" vertical="center"/>
    </xf>
    <xf numFmtId="0" fontId="55" fillId="0" borderId="17" xfId="1502" applyFont="1" applyBorder="1">
      <alignment vertical="center"/>
    </xf>
    <xf numFmtId="0" fontId="56" fillId="0" borderId="1" xfId="2393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1" fontId="56" fillId="0" borderId="17" xfId="2393" applyNumberFormat="1" applyFont="1" applyFill="1" applyBorder="1" applyAlignment="1" applyProtection="1">
      <alignment vertical="center"/>
      <protection locked="0"/>
    </xf>
    <xf numFmtId="1" fontId="56" fillId="0" borderId="17" xfId="2393" applyNumberFormat="1" applyFont="1" applyFill="1" applyBorder="1" applyAlignment="1" applyProtection="1">
      <alignment horizontal="left" vertical="center"/>
      <protection locked="0"/>
    </xf>
    <xf numFmtId="0" fontId="56" fillId="0" borderId="17" xfId="2393" applyFont="1" applyFill="1" applyBorder="1" applyAlignment="1">
      <alignment horizontal="left" vertical="center"/>
    </xf>
    <xf numFmtId="0" fontId="56" fillId="0" borderId="17" xfId="2393" applyFont="1" applyBorder="1" applyAlignment="1"/>
    <xf numFmtId="0" fontId="57" fillId="0" borderId="17" xfId="1502" applyFont="1" applyBorder="1">
      <alignment vertical="center"/>
    </xf>
    <xf numFmtId="1" fontId="58" fillId="0" borderId="17" xfId="2393" applyNumberFormat="1" applyFont="1" applyFill="1" applyBorder="1" applyAlignment="1" applyProtection="1">
      <alignment vertical="center"/>
      <protection locked="0"/>
    </xf>
    <xf numFmtId="0" fontId="59" fillId="0" borderId="17" xfId="2393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1" fillId="0" borderId="1" xfId="0" applyFont="1" applyBorder="1" applyAlignment="1">
      <alignment horizontal="center" vertical="center" wrapText="1"/>
    </xf>
    <xf numFmtId="3" fontId="61" fillId="0" borderId="1" xfId="2802" applyNumberFormat="1" applyFont="1" applyFill="1" applyBorder="1" applyAlignment="1" applyProtection="1">
      <alignment vertical="center"/>
    </xf>
    <xf numFmtId="0" fontId="61" fillId="0" borderId="1" xfId="2801" applyFont="1" applyFill="1" applyBorder="1"/>
    <xf numFmtId="1" fontId="61" fillId="0" borderId="1" xfId="2801" applyNumberFormat="1" applyFont="1" applyFill="1" applyBorder="1" applyAlignment="1" applyProtection="1">
      <alignment vertical="center"/>
      <protection locked="0"/>
    </xf>
    <xf numFmtId="1" fontId="61" fillId="0" borderId="1" xfId="2801" applyNumberFormat="1" applyFont="1" applyFill="1" applyBorder="1" applyAlignment="1" applyProtection="1">
      <alignment horizontal="left" vertical="center"/>
      <protection locked="0"/>
    </xf>
    <xf numFmtId="0" fontId="61" fillId="0" borderId="1" xfId="2801" applyFont="1" applyFill="1" applyBorder="1" applyAlignment="1"/>
    <xf numFmtId="0" fontId="61" fillId="0" borderId="1" xfId="0" applyFont="1" applyBorder="1" applyAlignment="1">
      <alignment vertical="center"/>
    </xf>
    <xf numFmtId="0" fontId="61" fillId="0" borderId="1" xfId="2801" applyNumberFormat="1" applyFont="1" applyFill="1" applyBorder="1" applyAlignment="1" applyProtection="1">
      <alignment vertical="center"/>
      <protection locked="0"/>
    </xf>
    <xf numFmtId="0" fontId="62" fillId="0" borderId="1" xfId="2801" applyFont="1" applyFill="1" applyBorder="1" applyAlignment="1">
      <alignment horizontal="center" vertical="center"/>
    </xf>
    <xf numFmtId="0" fontId="9" fillId="0" borderId="0" xfId="1530">
      <alignment vertical="center"/>
    </xf>
    <xf numFmtId="1" fontId="9" fillId="0" borderId="0" xfId="1530" applyNumberFormat="1">
      <alignment vertical="center"/>
    </xf>
    <xf numFmtId="0" fontId="9" fillId="0" borderId="0" xfId="1526">
      <alignment vertical="center"/>
    </xf>
    <xf numFmtId="0" fontId="9" fillId="0" borderId="0" xfId="1526" applyAlignment="1">
      <alignment horizontal="left" vertical="center" wrapText="1"/>
    </xf>
    <xf numFmtId="0" fontId="68" fillId="0" borderId="0" xfId="2835" applyFont="1">
      <alignment vertical="center"/>
    </xf>
    <xf numFmtId="0" fontId="2" fillId="0" borderId="0" xfId="2835">
      <alignment vertical="center"/>
    </xf>
    <xf numFmtId="191" fontId="2" fillId="0" borderId="0" xfId="2835" applyNumberFormat="1" applyAlignment="1">
      <alignment horizontal="right" vertical="center"/>
    </xf>
    <xf numFmtId="0" fontId="6" fillId="0" borderId="0" xfId="1502" applyBorder="1">
      <alignment vertical="center"/>
    </xf>
    <xf numFmtId="0" fontId="6" fillId="0" borderId="0" xfId="1502">
      <alignment vertical="center"/>
    </xf>
    <xf numFmtId="0" fontId="6" fillId="0" borderId="0" xfId="1502" applyBorder="1">
      <alignment vertical="center"/>
    </xf>
    <xf numFmtId="0" fontId="63" fillId="0" borderId="0" xfId="1502" applyFont="1" applyBorder="1" applyAlignment="1">
      <alignment vertical="center"/>
    </xf>
    <xf numFmtId="0" fontId="6" fillId="0" borderId="0" xfId="1502" applyFont="1" applyBorder="1" applyAlignment="1">
      <alignment horizontal="right" vertical="center"/>
    </xf>
    <xf numFmtId="1" fontId="62" fillId="0" borderId="1" xfId="2801" applyNumberFormat="1" applyFont="1" applyFill="1" applyBorder="1" applyAlignment="1" applyProtection="1">
      <alignment vertical="center"/>
      <protection locked="0"/>
    </xf>
    <xf numFmtId="0" fontId="2" fillId="0" borderId="0" xfId="1523" applyAlignment="1"/>
    <xf numFmtId="0" fontId="2" fillId="0" borderId="0" xfId="1523" applyFill="1" applyAlignment="1"/>
    <xf numFmtId="0" fontId="2" fillId="0" borderId="0" xfId="1523" applyNumberFormat="1" applyFont="1" applyFill="1" applyBorder="1" applyAlignment="1" applyProtection="1"/>
    <xf numFmtId="0" fontId="70" fillId="0" borderId="0" xfId="0" applyFont="1" applyAlignment="1">
      <alignment vertical="center"/>
    </xf>
    <xf numFmtId="0" fontId="70" fillId="0" borderId="1" xfId="1502" applyFont="1" applyBorder="1">
      <alignment vertical="center"/>
    </xf>
    <xf numFmtId="0" fontId="70" fillId="0" borderId="0" xfId="1526" applyFont="1">
      <alignment vertical="center"/>
    </xf>
    <xf numFmtId="1" fontId="70" fillId="0" borderId="0" xfId="1530" applyNumberFormat="1" applyFont="1">
      <alignment vertical="center"/>
    </xf>
    <xf numFmtId="0" fontId="57" fillId="0" borderId="1" xfId="1530" applyFont="1" applyFill="1" applyBorder="1" applyAlignment="1">
      <alignment horizontal="center" vertical="center"/>
    </xf>
    <xf numFmtId="0" fontId="55" fillId="0" borderId="1" xfId="2556" applyFont="1" applyFill="1" applyBorder="1" applyAlignment="1">
      <alignment horizontal="left" vertical="center"/>
    </xf>
    <xf numFmtId="0" fontId="55" fillId="0" borderId="1" xfId="1502" applyFont="1" applyBorder="1" applyAlignment="1">
      <alignment horizontal="center" vertical="center"/>
    </xf>
    <xf numFmtId="0" fontId="55" fillId="0" borderId="1" xfId="1502" applyFont="1" applyBorder="1">
      <alignment vertical="center"/>
    </xf>
    <xf numFmtId="0" fontId="57" fillId="0" borderId="1" xfId="1502" applyFont="1" applyBorder="1" applyAlignment="1">
      <alignment horizontal="center" vertical="center"/>
    </xf>
    <xf numFmtId="0" fontId="57" fillId="0" borderId="1" xfId="1502" applyFont="1" applyBorder="1">
      <alignment vertical="center"/>
    </xf>
    <xf numFmtId="0" fontId="55" fillId="0" borderId="1" xfId="1502" applyFont="1" applyBorder="1" applyAlignment="1">
      <alignment horizontal="left" vertical="center"/>
    </xf>
    <xf numFmtId="0" fontId="74" fillId="0" borderId="1" xfId="1523" applyNumberFormat="1" applyFont="1" applyFill="1" applyBorder="1" applyAlignment="1" applyProtection="1">
      <alignment horizontal="center" vertical="center" wrapText="1"/>
    </xf>
    <xf numFmtId="191" fontId="69" fillId="0" borderId="1" xfId="2835" applyNumberFormat="1" applyFont="1" applyBorder="1" applyAlignment="1">
      <alignment horizontal="center" vertical="center" wrapText="1"/>
    </xf>
    <xf numFmtId="49" fontId="73" fillId="0" borderId="1" xfId="2851" applyNumberFormat="1" applyFont="1" applyBorder="1"/>
    <xf numFmtId="0" fontId="58" fillId="0" borderId="1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49" fontId="73" fillId="0" borderId="1" xfId="2851" applyNumberFormat="1" applyFont="1" applyBorder="1" applyAlignment="1">
      <alignment horizontal="left" indent="2"/>
    </xf>
    <xf numFmtId="49" fontId="73" fillId="0" borderId="1" xfId="2851" applyNumberFormat="1" applyFont="1" applyBorder="1" applyAlignment="1"/>
    <xf numFmtId="0" fontId="55" fillId="0" borderId="1" xfId="1502" applyFont="1" applyBorder="1" applyAlignment="1">
      <alignment horizontal="left" vertical="center" indent="2"/>
    </xf>
    <xf numFmtId="0" fontId="55" fillId="0" borderId="1" xfId="1502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1502" applyBorder="1" applyAlignment="1">
      <alignment horizontal="right" vertical="center"/>
    </xf>
    <xf numFmtId="1" fontId="56" fillId="0" borderId="17" xfId="2393" applyNumberFormat="1" applyFont="1" applyFill="1" applyBorder="1" applyAlignment="1" applyProtection="1">
      <alignment horizontal="left" vertical="center" indent="1"/>
      <protection locked="0"/>
    </xf>
    <xf numFmtId="0" fontId="56" fillId="0" borderId="1" xfId="2852" applyFont="1" applyBorder="1" applyAlignment="1">
      <alignment horizontal="left" vertical="center" indent="1"/>
    </xf>
    <xf numFmtId="0" fontId="56" fillId="0" borderId="1" xfId="2852" applyFont="1" applyBorder="1">
      <alignment vertical="center"/>
    </xf>
    <xf numFmtId="0" fontId="2" fillId="0" borderId="0" xfId="2852" applyFont="1" applyAlignment="1">
      <alignment horizontal="center" vertical="center"/>
    </xf>
    <xf numFmtId="0" fontId="58" fillId="0" borderId="17" xfId="2393" applyFont="1" applyFill="1" applyBorder="1" applyAlignment="1">
      <alignment horizontal="center" vertical="center" wrapText="1"/>
    </xf>
    <xf numFmtId="0" fontId="58" fillId="0" borderId="1" xfId="2393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1" xfId="2852" applyFont="1" applyBorder="1">
      <alignment vertical="center"/>
    </xf>
    <xf numFmtId="0" fontId="62" fillId="0" borderId="1" xfId="2393" applyFont="1" applyFill="1" applyBorder="1" applyAlignment="1">
      <alignment horizontal="center" vertical="center" wrapText="1"/>
    </xf>
    <xf numFmtId="0" fontId="58" fillId="0" borderId="1" xfId="2852" applyFont="1" applyBorder="1" applyAlignment="1">
      <alignment horizontal="center" vertical="center" wrapText="1"/>
    </xf>
    <xf numFmtId="0" fontId="63" fillId="0" borderId="0" xfId="1530" applyFont="1">
      <alignment vertical="center"/>
    </xf>
    <xf numFmtId="0" fontId="63" fillId="0" borderId="0" xfId="1526" applyFont="1">
      <alignment vertical="center"/>
    </xf>
    <xf numFmtId="0" fontId="63" fillId="0" borderId="0" xfId="1526" applyFont="1" applyAlignment="1">
      <alignment horizontal="right" vertical="center"/>
    </xf>
    <xf numFmtId="0" fontId="63" fillId="0" borderId="0" xfId="1502" applyFont="1" applyBorder="1" applyAlignment="1">
      <alignment horizontal="right" vertical="center"/>
    </xf>
    <xf numFmtId="0" fontId="81" fillId="0" borderId="1" xfId="1502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1837" applyFont="1" applyAlignment="1">
      <alignment horizontal="center" vertical="center"/>
    </xf>
    <xf numFmtId="3" fontId="56" fillId="0" borderId="1" xfId="2833" applyNumberFormat="1" applyFont="1" applyFill="1" applyBorder="1" applyAlignment="1" applyProtection="1">
      <alignment vertical="center"/>
    </xf>
    <xf numFmtId="0" fontId="57" fillId="0" borderId="1" xfId="1502" applyFont="1" applyBorder="1" applyAlignment="1">
      <alignment horizontal="center" vertical="center" wrapText="1"/>
    </xf>
    <xf numFmtId="0" fontId="2" fillId="0" borderId="0" xfId="194" applyAlignment="1">
      <alignment vertical="center"/>
    </xf>
    <xf numFmtId="0" fontId="62" fillId="0" borderId="1" xfId="0" applyFont="1" applyBorder="1" applyAlignment="1">
      <alignment horizontal="center" vertical="center" wrapText="1"/>
    </xf>
    <xf numFmtId="0" fontId="2" fillId="0" borderId="1" xfId="1837" applyFont="1" applyBorder="1" applyAlignment="1">
      <alignment horizontal="center" vertical="center"/>
    </xf>
    <xf numFmtId="49" fontId="87" fillId="0" borderId="0" xfId="4987" applyNumberFormat="1" applyFont="1"/>
    <xf numFmtId="0" fontId="88" fillId="0" borderId="0" xfId="1526" applyFont="1">
      <alignment vertical="center"/>
    </xf>
    <xf numFmtId="0" fontId="57" fillId="0" borderId="1" xfId="1526" applyFont="1" applyFill="1" applyBorder="1" applyAlignment="1">
      <alignment horizontal="center" vertical="center" wrapText="1"/>
    </xf>
    <xf numFmtId="49" fontId="90" fillId="0" borderId="1" xfId="4988" applyNumberFormat="1" applyFont="1" applyBorder="1" applyAlignment="1">
      <alignment horizontal="left" vertical="center" wrapText="1"/>
    </xf>
    <xf numFmtId="49" fontId="73" fillId="0" borderId="1" xfId="4988" applyNumberFormat="1" applyFont="1" applyBorder="1" applyAlignment="1">
      <alignment horizontal="left" vertical="center" wrapText="1"/>
    </xf>
    <xf numFmtId="0" fontId="91" fillId="0" borderId="1" xfId="1837" applyFont="1" applyBorder="1" applyAlignment="1">
      <alignment horizontal="center" vertical="center"/>
    </xf>
    <xf numFmtId="0" fontId="6" fillId="0" borderId="0" xfId="1502" applyFont="1" applyBorder="1" applyAlignment="1">
      <alignment horizontal="center" vertical="center"/>
    </xf>
    <xf numFmtId="0" fontId="57" fillId="0" borderId="1" xfId="1526" applyFont="1" applyBorder="1" applyAlignment="1">
      <alignment horizontal="left" vertical="center" wrapText="1"/>
    </xf>
    <xf numFmtId="0" fontId="55" fillId="0" borderId="1" xfId="1526" applyFont="1" applyBorder="1" applyAlignment="1">
      <alignment horizontal="left" vertical="center" wrapText="1"/>
    </xf>
    <xf numFmtId="0" fontId="62" fillId="0" borderId="1" xfId="0" applyFont="1" applyBorder="1" applyAlignment="1">
      <alignment horizontal="center" vertical="center" wrapText="1"/>
    </xf>
    <xf numFmtId="0" fontId="94" fillId="0" borderId="0" xfId="1526" applyFont="1">
      <alignment vertical="center"/>
    </xf>
    <xf numFmtId="0" fontId="62" fillId="0" borderId="1" xfId="0" applyFont="1" applyBorder="1" applyAlignment="1">
      <alignment horizontal="center" vertical="center" wrapText="1"/>
    </xf>
    <xf numFmtId="0" fontId="98" fillId="0" borderId="0" xfId="1526" applyFont="1">
      <alignment vertical="center"/>
    </xf>
    <xf numFmtId="0" fontId="57" fillId="0" borderId="1" xfId="1502" applyFont="1" applyBorder="1" applyAlignment="1">
      <alignment horizontal="left" vertical="center"/>
    </xf>
    <xf numFmtId="1" fontId="61" fillId="50" borderId="1" xfId="2801" applyNumberFormat="1" applyFont="1" applyFill="1" applyBorder="1" applyAlignment="1" applyProtection="1">
      <alignment horizontal="left" vertical="center"/>
      <protection locked="0"/>
    </xf>
    <xf numFmtId="0" fontId="61" fillId="50" borderId="1" xfId="2801" applyNumberFormat="1" applyFont="1" applyFill="1" applyBorder="1" applyAlignment="1" applyProtection="1">
      <alignment vertical="center"/>
      <protection locked="0"/>
    </xf>
    <xf numFmtId="0" fontId="56" fillId="50" borderId="1" xfId="2852" applyFont="1" applyFill="1" applyBorder="1" applyAlignment="1">
      <alignment horizontal="left" vertical="center" indent="1"/>
    </xf>
    <xf numFmtId="0" fontId="55" fillId="50" borderId="1" xfId="1502" applyFont="1" applyFill="1" applyBorder="1">
      <alignment vertical="center"/>
    </xf>
    <xf numFmtId="0" fontId="83" fillId="0" borderId="1" xfId="1837" applyFont="1" applyFill="1" applyBorder="1" applyAlignment="1">
      <alignment horizontal="center" vertical="center"/>
    </xf>
    <xf numFmtId="0" fontId="83" fillId="0" borderId="1" xfId="1837" applyFont="1" applyFill="1" applyBorder="1">
      <alignment vertical="center"/>
    </xf>
    <xf numFmtId="0" fontId="62" fillId="0" borderId="1" xfId="2393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2" fillId="0" borderId="0" xfId="1688" applyAlignment="1">
      <alignment horizontal="center" vertical="center"/>
    </xf>
    <xf numFmtId="0" fontId="69" fillId="0" borderId="1" xfId="1688" applyFont="1" applyBorder="1" applyAlignment="1">
      <alignment horizontal="center" vertical="center"/>
    </xf>
    <xf numFmtId="0" fontId="8" fillId="0" borderId="1" xfId="1688" applyFont="1" applyBorder="1" applyAlignment="1">
      <alignment horizontal="left" vertical="center"/>
    </xf>
    <xf numFmtId="0" fontId="8" fillId="0" borderId="1" xfId="1688" applyFont="1" applyBorder="1" applyAlignment="1">
      <alignment vertical="center"/>
    </xf>
    <xf numFmtId="0" fontId="69" fillId="0" borderId="1" xfId="1688" applyFont="1" applyBorder="1" applyAlignment="1">
      <alignment vertical="center"/>
    </xf>
    <xf numFmtId="0" fontId="8" fillId="0" borderId="0" xfId="1688" applyFont="1" applyAlignment="1">
      <alignment horizontal="right" vertical="center"/>
    </xf>
    <xf numFmtId="191" fontId="83" fillId="0" borderId="1" xfId="4623" applyNumberFormat="1" applyFont="1" applyBorder="1" applyAlignment="1">
      <alignment horizontal="right" vertical="center" shrinkToFit="1"/>
    </xf>
    <xf numFmtId="0" fontId="99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190" fontId="56" fillId="0" borderId="1" xfId="0" applyNumberFormat="1" applyFont="1" applyBorder="1" applyAlignment="1">
      <alignment horizontal="center" vertical="center" wrapText="1"/>
    </xf>
    <xf numFmtId="190" fontId="61" fillId="0" borderId="1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190" fontId="61" fillId="0" borderId="21" xfId="0" applyNumberFormat="1" applyFont="1" applyBorder="1" applyAlignment="1">
      <alignment horizontal="center" vertical="center" wrapText="1"/>
    </xf>
    <xf numFmtId="49" fontId="0" fillId="51" borderId="21" xfId="0" applyNumberFormat="1" applyFill="1" applyBorder="1" applyAlignment="1">
      <alignment horizontal="left" vertical="center" wrapText="1"/>
    </xf>
    <xf numFmtId="49" fontId="0" fillId="52" borderId="21" xfId="0" applyNumberFormat="1" applyFill="1" applyBorder="1" applyAlignment="1">
      <alignment horizontal="left" vertical="center" wrapText="1"/>
    </xf>
    <xf numFmtId="49" fontId="0" fillId="0" borderId="21" xfId="0" applyNumberFormat="1" applyFill="1" applyBorder="1" applyAlignment="1">
      <alignment horizontal="left" vertical="center" wrapText="1"/>
    </xf>
    <xf numFmtId="49" fontId="99" fillId="0" borderId="21" xfId="0" applyNumberFormat="1" applyFont="1" applyFill="1" applyBorder="1" applyAlignment="1">
      <alignment horizontal="left" vertical="center" wrapText="1"/>
    </xf>
    <xf numFmtId="49" fontId="99" fillId="52" borderId="21" xfId="0" applyNumberFormat="1" applyFont="1" applyFill="1" applyBorder="1" applyAlignment="1">
      <alignment horizontal="left" vertical="center" wrapText="1"/>
    </xf>
    <xf numFmtId="192" fontId="0" fillId="0" borderId="21" xfId="0" applyNumberFormat="1" applyFill="1" applyBorder="1" applyAlignment="1">
      <alignment horizontal="right" vertical="center"/>
    </xf>
    <xf numFmtId="192" fontId="0" fillId="0" borderId="21" xfId="0" applyNumberFormat="1" applyBorder="1" applyAlignment="1">
      <alignment horizontal="center" vertical="center"/>
    </xf>
    <xf numFmtId="0" fontId="6" fillId="0" borderId="21" xfId="1512" applyFont="1" applyBorder="1" applyAlignment="1">
      <alignment horizontal="left" vertical="center"/>
    </xf>
    <xf numFmtId="0" fontId="6" fillId="53" borderId="21" xfId="1512" applyFont="1" applyFill="1" applyBorder="1" applyAlignment="1">
      <alignment horizontal="left" vertical="center"/>
    </xf>
    <xf numFmtId="0" fontId="84" fillId="0" borderId="21" xfId="1512" applyFont="1" applyBorder="1" applyAlignment="1">
      <alignment vertical="center" wrapText="1"/>
    </xf>
    <xf numFmtId="0" fontId="6" fillId="0" borderId="21" xfId="1512" applyFont="1" applyBorder="1">
      <alignment vertical="center"/>
    </xf>
    <xf numFmtId="0" fontId="6" fillId="0" borderId="21" xfId="1512" applyFont="1" applyBorder="1" applyAlignment="1">
      <alignment horizontal="center" vertical="center"/>
    </xf>
    <xf numFmtId="3" fontId="6" fillId="0" borderId="21" xfId="1512" applyNumberFormat="1" applyFont="1" applyBorder="1" applyAlignment="1">
      <alignment horizontal="center" vertical="center"/>
    </xf>
    <xf numFmtId="3" fontId="6" fillId="0" borderId="21" xfId="1512" applyNumberFormat="1" applyFont="1" applyFill="1" applyBorder="1" applyAlignment="1">
      <alignment horizontal="center" vertical="center"/>
    </xf>
    <xf numFmtId="0" fontId="101" fillId="0" borderId="21" xfId="4994" applyFont="1" applyBorder="1" applyAlignment="1">
      <alignment horizontal="center" vertical="center"/>
    </xf>
    <xf numFmtId="3" fontId="6" fillId="0" borderId="21" xfId="4994" applyNumberFormat="1" applyFont="1" applyBorder="1" applyAlignment="1">
      <alignment horizontal="center" vertical="center"/>
    </xf>
    <xf numFmtId="4" fontId="6" fillId="0" borderId="21" xfId="4994" applyNumberFormat="1" applyFont="1" applyBorder="1" applyAlignment="1">
      <alignment horizontal="center" vertical="center"/>
    </xf>
    <xf numFmtId="4" fontId="6" fillId="0" borderId="21" xfId="4994" applyNumberFormat="1" applyFont="1" applyBorder="1" applyAlignment="1">
      <alignment horizontal="center" vertical="center"/>
    </xf>
    <xf numFmtId="0" fontId="74" fillId="0" borderId="21" xfId="1523" applyNumberFormat="1" applyFont="1" applyFill="1" applyBorder="1" applyAlignment="1" applyProtection="1">
      <alignment horizontal="center" vertical="center" wrapText="1"/>
    </xf>
    <xf numFmtId="191" fontId="69" fillId="0" borderId="21" xfId="2835" applyNumberFormat="1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 wrapText="1"/>
    </xf>
    <xf numFmtId="185" fontId="69" fillId="0" borderId="21" xfId="1213" applyNumberFormat="1" applyFont="1" applyFill="1" applyBorder="1" applyAlignment="1" applyProtection="1">
      <alignment vertical="center" wrapText="1"/>
    </xf>
    <xf numFmtId="0" fontId="8" fillId="0" borderId="21" xfId="1523" applyFont="1" applyBorder="1" applyAlignment="1">
      <alignment vertical="center"/>
    </xf>
    <xf numFmtId="0" fontId="2" fillId="0" borderId="21" xfId="1523" applyBorder="1" applyAlignment="1"/>
    <xf numFmtId="0" fontId="6" fillId="0" borderId="21" xfId="4994" applyFont="1" applyBorder="1" applyAlignment="1">
      <alignment vertical="center" wrapText="1"/>
    </xf>
    <xf numFmtId="0" fontId="6" fillId="0" borderId="21" xfId="4992" applyFont="1" applyBorder="1" applyAlignment="1">
      <alignment horizontal="left" vertical="center"/>
    </xf>
    <xf numFmtId="0" fontId="6" fillId="0" borderId="21" xfId="4994" applyFont="1" applyFill="1" applyBorder="1" applyAlignment="1">
      <alignment horizontal="center" vertical="center" wrapText="1"/>
    </xf>
    <xf numFmtId="3" fontId="6" fillId="0" borderId="21" xfId="4994" applyNumberFormat="1" applyFont="1" applyFill="1" applyBorder="1" applyAlignment="1">
      <alignment horizontal="center" vertical="center"/>
    </xf>
    <xf numFmtId="0" fontId="2" fillId="0" borderId="0" xfId="4130" applyAlignment="1"/>
    <xf numFmtId="0" fontId="8" fillId="0" borderId="0" xfId="4130" applyFont="1" applyAlignment="1"/>
    <xf numFmtId="0" fontId="103" fillId="0" borderId="0" xfId="4130" applyFont="1" applyAlignment="1">
      <alignment horizontal="left" vertical="center"/>
    </xf>
    <xf numFmtId="0" fontId="99" fillId="0" borderId="0" xfId="4130" applyFont="1" applyBorder="1" applyAlignment="1">
      <alignment horizontal="right" vertical="center"/>
    </xf>
    <xf numFmtId="0" fontId="104" fillId="0" borderId="21" xfId="194" applyFont="1" applyBorder="1" applyAlignment="1">
      <alignment horizontal="center" vertical="center"/>
    </xf>
    <xf numFmtId="0" fontId="54" fillId="0" borderId="21" xfId="194" applyFont="1" applyBorder="1" applyAlignment="1">
      <alignment horizontal="center" vertical="center" wrapText="1"/>
    </xf>
    <xf numFmtId="0" fontId="2" fillId="0" borderId="21" xfId="1837" applyFont="1" applyBorder="1" applyAlignment="1">
      <alignment horizontal="center" vertical="center"/>
    </xf>
    <xf numFmtId="0" fontId="106" fillId="0" borderId="0" xfId="1837" applyFont="1" applyFill="1">
      <alignment vertical="center"/>
    </xf>
    <xf numFmtId="0" fontId="83" fillId="0" borderId="21" xfId="1837" applyFont="1" applyFill="1" applyBorder="1" applyAlignment="1">
      <alignment horizontal="center" vertical="center"/>
    </xf>
    <xf numFmtId="0" fontId="107" fillId="0" borderId="21" xfId="1837" applyFont="1" applyFill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58" fillId="0" borderId="21" xfId="2804" applyFont="1" applyBorder="1" applyAlignment="1">
      <alignment horizontal="center" vertical="center"/>
    </xf>
    <xf numFmtId="0" fontId="58" fillId="0" borderId="21" xfId="2393" applyFont="1" applyFill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56" fillId="0" borderId="21" xfId="2817" applyFont="1" applyBorder="1" applyAlignment="1">
      <alignment horizontal="center" vertical="center"/>
    </xf>
    <xf numFmtId="0" fontId="56" fillId="0" borderId="21" xfId="2817" applyFont="1" applyBorder="1" applyAlignment="1">
      <alignment vertical="center"/>
    </xf>
    <xf numFmtId="0" fontId="56" fillId="0" borderId="21" xfId="2817" applyFont="1" applyBorder="1" applyAlignment="1">
      <alignment horizontal="left" vertical="center" wrapText="1"/>
    </xf>
    <xf numFmtId="0" fontId="0" fillId="0" borderId="0" xfId="0">
      <alignment vertical="center"/>
    </xf>
    <xf numFmtId="0" fontId="95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90" fontId="56" fillId="0" borderId="21" xfId="2817" applyNumberFormat="1" applyFont="1" applyFill="1" applyBorder="1" applyAlignment="1">
      <alignment horizontal="center" vertical="center"/>
    </xf>
    <xf numFmtId="0" fontId="56" fillId="0" borderId="21" xfId="2817" applyFont="1" applyBorder="1" applyAlignment="1">
      <alignment horizontal="center" vertical="center" wrapText="1"/>
    </xf>
    <xf numFmtId="4" fontId="6" fillId="0" borderId="21" xfId="4994" applyNumberFormat="1" applyFont="1" applyBorder="1" applyAlignment="1">
      <alignment horizontal="center" vertical="center"/>
    </xf>
    <xf numFmtId="190" fontId="56" fillId="0" borderId="21" xfId="0" applyNumberFormat="1" applyFont="1" applyBorder="1" applyAlignment="1">
      <alignment horizontal="center" vertical="center"/>
    </xf>
    <xf numFmtId="3" fontId="6" fillId="0" borderId="21" xfId="4994" applyNumberFormat="1" applyFont="1" applyBorder="1" applyAlignment="1">
      <alignment horizontal="center" vertical="center"/>
    </xf>
    <xf numFmtId="3" fontId="6" fillId="0" borderId="21" xfId="1512" applyNumberFormat="1" applyFont="1" applyBorder="1" applyAlignment="1">
      <alignment horizontal="center" vertical="center"/>
    </xf>
    <xf numFmtId="4" fontId="6" fillId="0" borderId="21" xfId="4994" applyNumberFormat="1" applyFont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0" borderId="21" xfId="4116" applyNumberFormat="1" applyFont="1" applyFill="1" applyBorder="1" applyAlignment="1">
      <alignment horizontal="left" vertical="center"/>
    </xf>
    <xf numFmtId="49" fontId="0" fillId="52" borderId="21" xfId="0" applyNumberFormat="1" applyFont="1" applyFill="1" applyBorder="1" applyAlignment="1">
      <alignment horizontal="left" vertical="center" wrapText="1"/>
    </xf>
    <xf numFmtId="49" fontId="0" fillId="53" borderId="21" xfId="0" applyNumberFormat="1" applyFill="1" applyBorder="1" applyAlignment="1">
      <alignment horizontal="left" vertical="center" wrapText="1"/>
    </xf>
    <xf numFmtId="0" fontId="2" fillId="0" borderId="21" xfId="4116" applyBorder="1" applyAlignment="1">
      <alignment horizontal="left" vertical="center"/>
    </xf>
    <xf numFmtId="49" fontId="99" fillId="51" borderId="21" xfId="0" applyNumberFormat="1" applyFont="1" applyFill="1" applyBorder="1" applyAlignment="1">
      <alignment horizontal="left" vertical="center" wrapText="1"/>
    </xf>
    <xf numFmtId="193" fontId="61" fillId="0" borderId="1" xfId="2801" applyNumberFormat="1" applyFont="1" applyFill="1" applyBorder="1" applyAlignment="1">
      <alignment horizontal="center" wrapText="1"/>
    </xf>
    <xf numFmtId="193" fontId="61" fillId="0" borderId="1" xfId="2801" applyNumberFormat="1" applyFont="1" applyFill="1" applyBorder="1" applyAlignment="1">
      <alignment horizontal="center"/>
    </xf>
    <xf numFmtId="193" fontId="0" fillId="0" borderId="1" xfId="0" applyNumberFormat="1" applyBorder="1" applyAlignment="1">
      <alignment horizontal="center" vertical="center"/>
    </xf>
    <xf numFmtId="193" fontId="0" fillId="0" borderId="21" xfId="0" applyNumberFormat="1" applyBorder="1" applyAlignment="1">
      <alignment horizontal="center" vertical="center"/>
    </xf>
    <xf numFmtId="192" fontId="2" fillId="0" borderId="21" xfId="0" applyNumberFormat="1" applyFont="1" applyFill="1" applyBorder="1" applyAlignment="1">
      <alignment horizontal="right" vertical="center"/>
    </xf>
    <xf numFmtId="193" fontId="0" fillId="0" borderId="1" xfId="0" applyNumberFormat="1" applyBorder="1" applyAlignment="1">
      <alignment horizontal="right" vertical="center"/>
    </xf>
    <xf numFmtId="192" fontId="58" fillId="0" borderId="21" xfId="2393" applyNumberFormat="1" applyFont="1" applyFill="1" applyBorder="1" applyAlignment="1">
      <alignment horizontal="center" vertical="center" wrapText="1"/>
    </xf>
    <xf numFmtId="192" fontId="6" fillId="0" borderId="21" xfId="4994" applyNumberFormat="1" applyFont="1" applyBorder="1" applyAlignment="1">
      <alignment horizontal="center" vertical="center"/>
    </xf>
    <xf numFmtId="192" fontId="55" fillId="0" borderId="21" xfId="1530" applyNumberFormat="1" applyFont="1" applyBorder="1" applyAlignment="1">
      <alignment horizontal="center" vertical="center"/>
    </xf>
    <xf numFmtId="194" fontId="6" fillId="0" borderId="21" xfId="4994" applyNumberFormat="1" applyFont="1" applyBorder="1" applyAlignment="1">
      <alignment horizontal="center" vertical="center"/>
    </xf>
    <xf numFmtId="194" fontId="55" fillId="0" borderId="21" xfId="1530" applyNumberFormat="1" applyFont="1" applyBorder="1" applyAlignment="1">
      <alignment horizontal="center" vertical="center"/>
    </xf>
    <xf numFmtId="0" fontId="57" fillId="0" borderId="1" xfId="1526" applyFont="1" applyBorder="1" applyAlignment="1">
      <alignment horizontal="center" vertical="center" wrapText="1"/>
    </xf>
    <xf numFmtId="0" fontId="55" fillId="0" borderId="1" xfId="1526" applyFont="1" applyBorder="1" applyAlignment="1">
      <alignment horizontal="center" vertical="center" wrapText="1"/>
    </xf>
    <xf numFmtId="194" fontId="55" fillId="0" borderId="1" xfId="1502" applyNumberFormat="1" applyFont="1" applyBorder="1">
      <alignment vertical="center"/>
    </xf>
    <xf numFmtId="194" fontId="99" fillId="0" borderId="1" xfId="0" applyNumberFormat="1" applyFont="1" applyFill="1" applyBorder="1" applyAlignment="1">
      <alignment horizontal="right" vertical="center" wrapText="1"/>
    </xf>
    <xf numFmtId="194" fontId="0" fillId="0" borderId="1" xfId="0" applyNumberFormat="1" applyBorder="1" applyAlignment="1">
      <alignment vertical="center"/>
    </xf>
    <xf numFmtId="0" fontId="99" fillId="0" borderId="21" xfId="0" applyFont="1" applyBorder="1" applyAlignment="1">
      <alignment horizontal="left" vertical="center"/>
    </xf>
    <xf numFmtId="194" fontId="55" fillId="0" borderId="21" xfId="1502" applyNumberFormat="1" applyFont="1" applyBorder="1">
      <alignment vertical="center"/>
    </xf>
    <xf numFmtId="194" fontId="99" fillId="0" borderId="21" xfId="0" applyNumberFormat="1" applyFont="1" applyFill="1" applyBorder="1" applyAlignment="1">
      <alignment horizontal="right" vertical="center" wrapText="1"/>
    </xf>
    <xf numFmtId="0" fontId="6" fillId="0" borderId="21" xfId="4994" applyFont="1" applyFill="1" applyBorder="1" applyAlignment="1">
      <alignment vertical="center" wrapText="1"/>
    </xf>
    <xf numFmtId="0" fontId="2" fillId="0" borderId="0" xfId="1837" applyFont="1" applyAlignment="1">
      <alignment horizontal="left" vertical="center"/>
    </xf>
    <xf numFmtId="0" fontId="89" fillId="0" borderId="20" xfId="1837" applyFont="1" applyBorder="1" applyAlignment="1">
      <alignment horizontal="left" vertical="center" wrapText="1"/>
    </xf>
    <xf numFmtId="0" fontId="89" fillId="0" borderId="0" xfId="1837" applyFont="1" applyBorder="1" applyAlignment="1">
      <alignment horizontal="left" vertical="center" wrapText="1"/>
    </xf>
    <xf numFmtId="0" fontId="92" fillId="0" borderId="0" xfId="1837" applyFont="1" applyAlignment="1">
      <alignment horizontal="center" vertical="top"/>
    </xf>
    <xf numFmtId="0" fontId="3" fillId="0" borderId="0" xfId="1837" applyFont="1" applyAlignment="1">
      <alignment horizontal="center" vertical="center"/>
    </xf>
    <xf numFmtId="0" fontId="91" fillId="0" borderId="1" xfId="1837" applyFont="1" applyFill="1" applyBorder="1" applyAlignment="1">
      <alignment horizontal="left" vertical="center"/>
    </xf>
    <xf numFmtId="0" fontId="91" fillId="0" borderId="21" xfId="1837" applyFont="1" applyFill="1" applyBorder="1" applyAlignment="1">
      <alignment horizontal="left" vertical="center"/>
    </xf>
    <xf numFmtId="0" fontId="86" fillId="0" borderId="0" xfId="2393" applyFont="1" applyFill="1" applyAlignment="1">
      <alignment horizontal="center"/>
    </xf>
    <xf numFmtId="0" fontId="82" fillId="0" borderId="0" xfId="1530" applyFont="1" applyAlignment="1">
      <alignment horizontal="center" vertical="center"/>
    </xf>
    <xf numFmtId="0" fontId="97" fillId="0" borderId="20" xfId="1530" applyFont="1" applyBorder="1" applyAlignment="1">
      <alignment horizontal="left" vertical="center" wrapText="1"/>
    </xf>
    <xf numFmtId="0" fontId="82" fillId="0" borderId="0" xfId="1526" applyFont="1" applyAlignment="1">
      <alignment horizontal="center" vertical="center"/>
    </xf>
    <xf numFmtId="0" fontId="86" fillId="0" borderId="0" xfId="2852" applyFont="1" applyAlignment="1">
      <alignment horizontal="center" vertical="center"/>
    </xf>
    <xf numFmtId="0" fontId="95" fillId="0" borderId="20" xfId="0" applyFont="1" applyBorder="1" applyAlignment="1">
      <alignment horizontal="left" vertical="center" wrapText="1"/>
    </xf>
    <xf numFmtId="0" fontId="2" fillId="0" borderId="20" xfId="1688" applyFont="1" applyBorder="1" applyAlignment="1">
      <alignment vertical="center" wrapText="1"/>
    </xf>
    <xf numFmtId="0" fontId="2" fillId="0" borderId="20" xfId="1688" applyBorder="1" applyAlignment="1">
      <alignment vertical="center" wrapText="1"/>
    </xf>
    <xf numFmtId="0" fontId="10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05" fillId="0" borderId="0" xfId="0" applyFont="1" applyFill="1" applyAlignment="1">
      <alignment horizontal="left" vertical="center" wrapText="1"/>
    </xf>
    <xf numFmtId="0" fontId="82" fillId="0" borderId="0" xfId="1502" applyFont="1" applyAlignment="1">
      <alignment horizontal="center" vertical="center"/>
    </xf>
    <xf numFmtId="0" fontId="89" fillId="0" borderId="20" xfId="0" applyFont="1" applyBorder="1" applyAlignment="1">
      <alignment horizontal="left" vertical="center" wrapText="1"/>
    </xf>
    <xf numFmtId="0" fontId="82" fillId="0" borderId="0" xfId="1523" applyNumberFormat="1" applyFont="1" applyFill="1" applyBorder="1" applyAlignment="1" applyProtection="1">
      <alignment horizontal="center" vertical="center"/>
    </xf>
    <xf numFmtId="0" fontId="100" fillId="0" borderId="21" xfId="1512" applyFont="1" applyBorder="1" applyAlignment="1">
      <alignment horizontal="left" vertical="center"/>
    </xf>
    <xf numFmtId="3" fontId="6" fillId="0" borderId="21" xfId="4994" applyNumberFormat="1" applyFont="1" applyBorder="1" applyAlignment="1">
      <alignment horizontal="center" vertical="center"/>
    </xf>
    <xf numFmtId="3" fontId="6" fillId="0" borderId="21" xfId="1512" applyNumberFormat="1" applyFont="1" applyBorder="1" applyAlignment="1">
      <alignment horizontal="center" vertical="center"/>
    </xf>
    <xf numFmtId="4" fontId="6" fillId="0" borderId="21" xfId="4994" applyNumberFormat="1" applyFont="1" applyBorder="1" applyAlignment="1">
      <alignment horizontal="center" vertical="center"/>
    </xf>
    <xf numFmtId="0" fontId="104" fillId="0" borderId="21" xfId="194" applyFont="1" applyBorder="1" applyAlignment="1">
      <alignment horizontal="center" vertical="center"/>
    </xf>
    <xf numFmtId="0" fontId="54" fillId="0" borderId="21" xfId="194" applyFont="1" applyBorder="1" applyAlignment="1">
      <alignment horizontal="left" vertical="center"/>
    </xf>
    <xf numFmtId="0" fontId="105" fillId="0" borderId="0" xfId="4130" applyFont="1" applyAlignment="1">
      <alignment horizontal="left" vertical="center" wrapText="1"/>
    </xf>
    <xf numFmtId="0" fontId="102" fillId="0" borderId="0" xfId="4130" applyFont="1" applyAlignment="1">
      <alignment horizontal="center" vertical="center"/>
    </xf>
    <xf numFmtId="0" fontId="95" fillId="0" borderId="0" xfId="4130" applyFont="1" applyAlignment="1">
      <alignment horizontal="left" vertical="center" wrapText="1"/>
    </xf>
  </cellXfs>
  <cellStyles count="4995">
    <cellStyle name="?鹎%U龡&amp;H齲_x0001_C铣_x0014__x0007__x0001__x0001_" xfId="28"/>
    <cellStyle name="?鹎%U龡&amp;H齲_x0001_C铣_x0014__x0007__x0001__x0001_ 2" xfId="3"/>
    <cellStyle name="?鹎%U龡&amp;H齲_x0001_C铣_x0014__x0007__x0001__x0001_ 2 2" xfId="16"/>
    <cellStyle name="?鹎%U龡&amp;H齲_x0001_C铣_x0014__x0007__x0001__x0001_ 2 2 10" xfId="33"/>
    <cellStyle name="?鹎%U龡&amp;H齲_x0001_C铣_x0014__x0007__x0001__x0001_ 2 2 10 2" xfId="2856"/>
    <cellStyle name="?鹎%U龡&amp;H齲_x0001_C铣_x0014__x0007__x0001__x0001_ 2 2 11" xfId="44"/>
    <cellStyle name="?鹎%U龡&amp;H齲_x0001_C铣_x0014__x0007__x0001__x0001_ 2 2 11 2" xfId="2857"/>
    <cellStyle name="?鹎%U龡&amp;H齲_x0001_C铣_x0014__x0007__x0001__x0001_ 2 2 12" xfId="2855"/>
    <cellStyle name="?鹎%U龡&amp;H齲_x0001_C铣_x0014__x0007__x0001__x0001_ 2 2 2" xfId="51"/>
    <cellStyle name="?鹎%U龡&amp;H齲_x0001_C铣_x0014__x0007__x0001__x0001_ 2 2 2 10" xfId="2858"/>
    <cellStyle name="?鹎%U龡&amp;H齲_x0001_C铣_x0014__x0007__x0001__x0001_ 2 2 2 2" xfId="54"/>
    <cellStyle name="?鹎%U龡&amp;H齲_x0001_C铣_x0014__x0007__x0001__x0001_ 2 2 2 2 2" xfId="56"/>
    <cellStyle name="?鹎%U龡&amp;H齲_x0001_C铣_x0014__x0007__x0001__x0001_ 2 2 2 2 2 2" xfId="60"/>
    <cellStyle name="?鹎%U龡&amp;H齲_x0001_C铣_x0014__x0007__x0001__x0001_ 2 2 2 2 2 2 2" xfId="2861"/>
    <cellStyle name="?鹎%U龡&amp;H齲_x0001_C铣_x0014__x0007__x0001__x0001_ 2 2 2 2 2 3" xfId="67"/>
    <cellStyle name="?鹎%U龡&amp;H齲_x0001_C铣_x0014__x0007__x0001__x0001_ 2 2 2 2 2 3 2" xfId="2862"/>
    <cellStyle name="?鹎%U龡&amp;H齲_x0001_C铣_x0014__x0007__x0001__x0001_ 2 2 2 2 2 4" xfId="72"/>
    <cellStyle name="?鹎%U龡&amp;H齲_x0001_C铣_x0014__x0007__x0001__x0001_ 2 2 2 2 2 4 2" xfId="2863"/>
    <cellStyle name="?鹎%U龡&amp;H齲_x0001_C铣_x0014__x0007__x0001__x0001_ 2 2 2 2 2 5" xfId="2860"/>
    <cellStyle name="?鹎%U龡&amp;H齲_x0001_C铣_x0014__x0007__x0001__x0001_ 2 2 2 2 2_2015财政决算公开" xfId="2864"/>
    <cellStyle name="?鹎%U龡&amp;H齲_x0001_C铣_x0014__x0007__x0001__x0001_ 2 2 2 2 3" xfId="75"/>
    <cellStyle name="?鹎%U龡&amp;H齲_x0001_C铣_x0014__x0007__x0001__x0001_ 2 2 2 2 3 2" xfId="82"/>
    <cellStyle name="?鹎%U龡&amp;H齲_x0001_C铣_x0014__x0007__x0001__x0001_ 2 2 2 2 3 2 2" xfId="2866"/>
    <cellStyle name="?鹎%U龡&amp;H齲_x0001_C铣_x0014__x0007__x0001__x0001_ 2 2 2 2 3 3" xfId="89"/>
    <cellStyle name="?鹎%U龡&amp;H齲_x0001_C铣_x0014__x0007__x0001__x0001_ 2 2 2 2 3 3 2" xfId="2867"/>
    <cellStyle name="?鹎%U龡&amp;H齲_x0001_C铣_x0014__x0007__x0001__x0001_ 2 2 2 2 3 4" xfId="2865"/>
    <cellStyle name="?鹎%U龡&amp;H齲_x0001_C铣_x0014__x0007__x0001__x0001_ 2 2 2 2 3_2015财政决算公开" xfId="2868"/>
    <cellStyle name="?鹎%U龡&amp;H齲_x0001_C铣_x0014__x0007__x0001__x0001_ 2 2 2 2 4" xfId="11"/>
    <cellStyle name="?鹎%U龡&amp;H齲_x0001_C铣_x0014__x0007__x0001__x0001_ 2 2 2 2 4 2" xfId="48"/>
    <cellStyle name="?鹎%U龡&amp;H齲_x0001_C铣_x0014__x0007__x0001__x0001_ 2 2 2 2 4 2 2" xfId="2870"/>
    <cellStyle name="?鹎%U龡&amp;H齲_x0001_C铣_x0014__x0007__x0001__x0001_ 2 2 2 2 4 3" xfId="94"/>
    <cellStyle name="?鹎%U龡&amp;H齲_x0001_C铣_x0014__x0007__x0001__x0001_ 2 2 2 2 4 3 2" xfId="2871"/>
    <cellStyle name="?鹎%U龡&amp;H齲_x0001_C铣_x0014__x0007__x0001__x0001_ 2 2 2 2 4 4" xfId="98"/>
    <cellStyle name="?鹎%U龡&amp;H齲_x0001_C铣_x0014__x0007__x0001__x0001_ 2 2 2 2 4 4 2" xfId="2872"/>
    <cellStyle name="?鹎%U龡&amp;H齲_x0001_C铣_x0014__x0007__x0001__x0001_ 2 2 2 2 4 5" xfId="2869"/>
    <cellStyle name="?鹎%U龡&amp;H齲_x0001_C铣_x0014__x0007__x0001__x0001_ 2 2 2 2 4_2015财政决算公开" xfId="2873"/>
    <cellStyle name="?鹎%U龡&amp;H齲_x0001_C铣_x0014__x0007__x0001__x0001_ 2 2 2 2 5" xfId="103"/>
    <cellStyle name="?鹎%U龡&amp;H齲_x0001_C铣_x0014__x0007__x0001__x0001_ 2 2 2 2 5 2" xfId="2874"/>
    <cellStyle name="?鹎%U龡&amp;H齲_x0001_C铣_x0014__x0007__x0001__x0001_ 2 2 2 2 6" xfId="27"/>
    <cellStyle name="?鹎%U龡&amp;H齲_x0001_C铣_x0014__x0007__x0001__x0001_ 2 2 2 2 6 2" xfId="2875"/>
    <cellStyle name="?鹎%U龡&amp;H齲_x0001_C铣_x0014__x0007__x0001__x0001_ 2 2 2 2 7" xfId="105"/>
    <cellStyle name="?鹎%U龡&amp;H齲_x0001_C铣_x0014__x0007__x0001__x0001_ 2 2 2 2 7 2" xfId="2876"/>
    <cellStyle name="?鹎%U龡&amp;H齲_x0001_C铣_x0014__x0007__x0001__x0001_ 2 2 2 2 8" xfId="2859"/>
    <cellStyle name="?鹎%U龡&amp;H齲_x0001_C铣_x0014__x0007__x0001__x0001_ 2 2 2 2_2015财政决算公开" xfId="2877"/>
    <cellStyle name="?鹎%U龡&amp;H齲_x0001_C铣_x0014__x0007__x0001__x0001_ 2 2 2 3" xfId="106"/>
    <cellStyle name="?鹎%U龡&amp;H齲_x0001_C铣_x0014__x0007__x0001__x0001_ 2 2 2 3 2" xfId="108"/>
    <cellStyle name="?鹎%U龡&amp;H齲_x0001_C铣_x0014__x0007__x0001__x0001_ 2 2 2 3 2 2" xfId="2879"/>
    <cellStyle name="?鹎%U龡&amp;H齲_x0001_C铣_x0014__x0007__x0001__x0001_ 2 2 2 3 3" xfId="111"/>
    <cellStyle name="?鹎%U龡&amp;H齲_x0001_C铣_x0014__x0007__x0001__x0001_ 2 2 2 3 3 2" xfId="2880"/>
    <cellStyle name="?鹎%U龡&amp;H齲_x0001_C铣_x0014__x0007__x0001__x0001_ 2 2 2 3 4" xfId="113"/>
    <cellStyle name="?鹎%U龡&amp;H齲_x0001_C铣_x0014__x0007__x0001__x0001_ 2 2 2 3 4 2" xfId="2881"/>
    <cellStyle name="?鹎%U龡&amp;H齲_x0001_C铣_x0014__x0007__x0001__x0001_ 2 2 2 3 5" xfId="2878"/>
    <cellStyle name="?鹎%U龡&amp;H齲_x0001_C铣_x0014__x0007__x0001__x0001_ 2 2 2 3_2015财政决算公开" xfId="2882"/>
    <cellStyle name="?鹎%U龡&amp;H齲_x0001_C铣_x0014__x0007__x0001__x0001_ 2 2 2 4" xfId="114"/>
    <cellStyle name="?鹎%U龡&amp;H齲_x0001_C铣_x0014__x0007__x0001__x0001_ 2 2 2 4 2" xfId="19"/>
    <cellStyle name="?鹎%U龡&amp;H齲_x0001_C铣_x0014__x0007__x0001__x0001_ 2 2 2 4 2 2" xfId="2884"/>
    <cellStyle name="?鹎%U龡&amp;H齲_x0001_C铣_x0014__x0007__x0001__x0001_ 2 2 2 4 3" xfId="119"/>
    <cellStyle name="?鹎%U龡&amp;H齲_x0001_C铣_x0014__x0007__x0001__x0001_ 2 2 2 4 3 2" xfId="2885"/>
    <cellStyle name="?鹎%U龡&amp;H齲_x0001_C铣_x0014__x0007__x0001__x0001_ 2 2 2 4 4" xfId="120"/>
    <cellStyle name="?鹎%U龡&amp;H齲_x0001_C铣_x0014__x0007__x0001__x0001_ 2 2 2 4 4 2" xfId="2886"/>
    <cellStyle name="?鹎%U龡&amp;H齲_x0001_C铣_x0014__x0007__x0001__x0001_ 2 2 2 4 5" xfId="2883"/>
    <cellStyle name="?鹎%U龡&amp;H齲_x0001_C铣_x0014__x0007__x0001__x0001_ 2 2 2 4_2015财政决算公开" xfId="2887"/>
    <cellStyle name="?鹎%U龡&amp;H齲_x0001_C铣_x0014__x0007__x0001__x0001_ 2 2 2 5" xfId="121"/>
    <cellStyle name="?鹎%U龡&amp;H齲_x0001_C铣_x0014__x0007__x0001__x0001_ 2 2 2 5 2" xfId="62"/>
    <cellStyle name="?鹎%U龡&amp;H齲_x0001_C铣_x0014__x0007__x0001__x0001_ 2 2 2 5 2 2" xfId="2889"/>
    <cellStyle name="?鹎%U龡&amp;H齲_x0001_C铣_x0014__x0007__x0001__x0001_ 2 2 2 5 3" xfId="68"/>
    <cellStyle name="?鹎%U龡&amp;H齲_x0001_C铣_x0014__x0007__x0001__x0001_ 2 2 2 5 3 2" xfId="2890"/>
    <cellStyle name="?鹎%U龡&amp;H齲_x0001_C铣_x0014__x0007__x0001__x0001_ 2 2 2 5 4" xfId="2888"/>
    <cellStyle name="?鹎%U龡&amp;H齲_x0001_C铣_x0014__x0007__x0001__x0001_ 2 2 2 5_2015财政决算公开" xfId="2891"/>
    <cellStyle name="?鹎%U龡&amp;H齲_x0001_C铣_x0014__x0007__x0001__x0001_ 2 2 2 6" xfId="124"/>
    <cellStyle name="?鹎%U龡&amp;H齲_x0001_C铣_x0014__x0007__x0001__x0001_ 2 2 2 6 2" xfId="84"/>
    <cellStyle name="?鹎%U龡&amp;H齲_x0001_C铣_x0014__x0007__x0001__x0001_ 2 2 2 6 2 2" xfId="2893"/>
    <cellStyle name="?鹎%U龡&amp;H齲_x0001_C铣_x0014__x0007__x0001__x0001_ 2 2 2 6 3" xfId="126"/>
    <cellStyle name="?鹎%U龡&amp;H齲_x0001_C铣_x0014__x0007__x0001__x0001_ 2 2 2 6 3 2" xfId="2894"/>
    <cellStyle name="?鹎%U龡&amp;H齲_x0001_C铣_x0014__x0007__x0001__x0001_ 2 2 2 6 4" xfId="52"/>
    <cellStyle name="?鹎%U龡&amp;H齲_x0001_C铣_x0014__x0007__x0001__x0001_ 2 2 2 6 4 2" xfId="2895"/>
    <cellStyle name="?鹎%U龡&amp;H齲_x0001_C铣_x0014__x0007__x0001__x0001_ 2 2 2 6 5" xfId="2892"/>
    <cellStyle name="?鹎%U龡&amp;H齲_x0001_C铣_x0014__x0007__x0001__x0001_ 2 2 2 6_2015财政决算公开" xfId="2896"/>
    <cellStyle name="?鹎%U龡&amp;H齲_x0001_C铣_x0014__x0007__x0001__x0001_ 2 2 2 7" xfId="30"/>
    <cellStyle name="?鹎%U龡&amp;H齲_x0001_C铣_x0014__x0007__x0001__x0001_ 2 2 2 7 2" xfId="2897"/>
    <cellStyle name="?鹎%U龡&amp;H齲_x0001_C铣_x0014__x0007__x0001__x0001_ 2 2 2 8" xfId="38"/>
    <cellStyle name="?鹎%U龡&amp;H齲_x0001_C铣_x0014__x0007__x0001__x0001_ 2 2 2 8 2" xfId="2898"/>
    <cellStyle name="?鹎%U龡&amp;H齲_x0001_C铣_x0014__x0007__x0001__x0001_ 2 2 2 9" xfId="129"/>
    <cellStyle name="?鹎%U龡&amp;H齲_x0001_C铣_x0014__x0007__x0001__x0001_ 2 2 2 9 2" xfId="2899"/>
    <cellStyle name="?鹎%U龡&amp;H齲_x0001_C铣_x0014__x0007__x0001__x0001_ 2 2 2_2015财政决算公开" xfId="2900"/>
    <cellStyle name="?鹎%U龡&amp;H齲_x0001_C铣_x0014__x0007__x0001__x0001_ 2 2 3" xfId="92"/>
    <cellStyle name="?鹎%U龡&amp;H齲_x0001_C铣_x0014__x0007__x0001__x0001_ 2 2 3 2" xfId="132"/>
    <cellStyle name="?鹎%U龡&amp;H齲_x0001_C铣_x0014__x0007__x0001__x0001_ 2 2 3 2 2" xfId="133"/>
    <cellStyle name="?鹎%U龡&amp;H齲_x0001_C铣_x0014__x0007__x0001__x0001_ 2 2 3 2 2 2" xfId="2903"/>
    <cellStyle name="?鹎%U龡&amp;H齲_x0001_C铣_x0014__x0007__x0001__x0001_ 2 2 3 2 3" xfId="18"/>
    <cellStyle name="?鹎%U龡&amp;H齲_x0001_C铣_x0014__x0007__x0001__x0001_ 2 2 3 2 3 2" xfId="2904"/>
    <cellStyle name="?鹎%U龡&amp;H齲_x0001_C铣_x0014__x0007__x0001__x0001_ 2 2 3 2 4" xfId="118"/>
    <cellStyle name="?鹎%U龡&amp;H齲_x0001_C铣_x0014__x0007__x0001__x0001_ 2 2 3 2 4 2" xfId="2905"/>
    <cellStyle name="?鹎%U龡&amp;H齲_x0001_C铣_x0014__x0007__x0001__x0001_ 2 2 3 2 5" xfId="2902"/>
    <cellStyle name="?鹎%U龡&amp;H齲_x0001_C铣_x0014__x0007__x0001__x0001_ 2 2 3 2_2015财政决算公开" xfId="2906"/>
    <cellStyle name="?鹎%U龡&amp;H齲_x0001_C铣_x0014__x0007__x0001__x0001_ 2 2 3 3" xfId="55"/>
    <cellStyle name="?鹎%U龡&amp;H齲_x0001_C铣_x0014__x0007__x0001__x0001_ 2 2 3 3 2" xfId="57"/>
    <cellStyle name="?鹎%U龡&amp;H齲_x0001_C铣_x0014__x0007__x0001__x0001_ 2 2 3 3 2 2" xfId="2908"/>
    <cellStyle name="?鹎%U龡&amp;H齲_x0001_C铣_x0014__x0007__x0001__x0001_ 2 2 3 3 3" xfId="61"/>
    <cellStyle name="?鹎%U龡&amp;H齲_x0001_C铣_x0014__x0007__x0001__x0001_ 2 2 3 3 3 2" xfId="2909"/>
    <cellStyle name="?鹎%U龡&amp;H齲_x0001_C铣_x0014__x0007__x0001__x0001_ 2 2 3 3 4" xfId="2907"/>
    <cellStyle name="?鹎%U龡&amp;H齲_x0001_C铣_x0014__x0007__x0001__x0001_ 2 2 3 3_2015财政决算公开" xfId="2910"/>
    <cellStyle name="?鹎%U龡&amp;H齲_x0001_C铣_x0014__x0007__x0001__x0001_ 2 2 3 4" xfId="74"/>
    <cellStyle name="?鹎%U龡&amp;H齲_x0001_C铣_x0014__x0007__x0001__x0001_ 2 2 3 4 2" xfId="78"/>
    <cellStyle name="?鹎%U龡&amp;H齲_x0001_C铣_x0014__x0007__x0001__x0001_ 2 2 3 4 2 2" xfId="2912"/>
    <cellStyle name="?鹎%U龡&amp;H齲_x0001_C铣_x0014__x0007__x0001__x0001_ 2 2 3 4 3" xfId="83"/>
    <cellStyle name="?鹎%U龡&amp;H齲_x0001_C铣_x0014__x0007__x0001__x0001_ 2 2 3 4 3 2" xfId="2913"/>
    <cellStyle name="?鹎%U龡&amp;H齲_x0001_C铣_x0014__x0007__x0001__x0001_ 2 2 3 4 4" xfId="125"/>
    <cellStyle name="?鹎%U龡&amp;H齲_x0001_C铣_x0014__x0007__x0001__x0001_ 2 2 3 4 4 2" xfId="2914"/>
    <cellStyle name="?鹎%U龡&amp;H齲_x0001_C铣_x0014__x0007__x0001__x0001_ 2 2 3 4 5" xfId="2911"/>
    <cellStyle name="?鹎%U龡&amp;H齲_x0001_C铣_x0014__x0007__x0001__x0001_ 2 2 3 4_2015财政决算公开" xfId="2915"/>
    <cellStyle name="?鹎%U龡&amp;H齲_x0001_C铣_x0014__x0007__x0001__x0001_ 2 2 3 5" xfId="9"/>
    <cellStyle name="?鹎%U龡&amp;H齲_x0001_C铣_x0014__x0007__x0001__x0001_ 2 2 3 5 2" xfId="2916"/>
    <cellStyle name="?鹎%U龡&amp;H齲_x0001_C铣_x0014__x0007__x0001__x0001_ 2 2 3 6" xfId="101"/>
    <cellStyle name="?鹎%U龡&amp;H齲_x0001_C铣_x0014__x0007__x0001__x0001_ 2 2 3 6 2" xfId="2917"/>
    <cellStyle name="?鹎%U龡&amp;H齲_x0001_C铣_x0014__x0007__x0001__x0001_ 2 2 3 7" xfId="25"/>
    <cellStyle name="?鹎%U龡&amp;H齲_x0001_C铣_x0014__x0007__x0001__x0001_ 2 2 3 7 2" xfId="2918"/>
    <cellStyle name="?鹎%U龡&amp;H齲_x0001_C铣_x0014__x0007__x0001__x0001_ 2 2 3 8" xfId="2901"/>
    <cellStyle name="?鹎%U龡&amp;H齲_x0001_C铣_x0014__x0007__x0001__x0001_ 2 2 3_2015财政决算公开" xfId="2919"/>
    <cellStyle name="?鹎%U龡&amp;H齲_x0001_C铣_x0014__x0007__x0001__x0001_ 2 2 4" xfId="96"/>
    <cellStyle name="?鹎%U龡&amp;H齲_x0001_C铣_x0014__x0007__x0001__x0001_ 2 2 4 2" xfId="4"/>
    <cellStyle name="?鹎%U龡&amp;H齲_x0001_C铣_x0014__x0007__x0001__x0001_ 2 2 4 2 2" xfId="2921"/>
    <cellStyle name="?鹎%U龡&amp;H齲_x0001_C铣_x0014__x0007__x0001__x0001_ 2 2 4 3" xfId="107"/>
    <cellStyle name="?鹎%U龡&amp;H齲_x0001_C铣_x0014__x0007__x0001__x0001_ 2 2 4 3 2" xfId="2922"/>
    <cellStyle name="?鹎%U龡&amp;H齲_x0001_C铣_x0014__x0007__x0001__x0001_ 2 2 4 4" xfId="110"/>
    <cellStyle name="?鹎%U龡&amp;H齲_x0001_C铣_x0014__x0007__x0001__x0001_ 2 2 4 4 2" xfId="2923"/>
    <cellStyle name="?鹎%U龡&amp;H齲_x0001_C铣_x0014__x0007__x0001__x0001_ 2 2 4 5" xfId="2920"/>
    <cellStyle name="?鹎%U龡&amp;H齲_x0001_C铣_x0014__x0007__x0001__x0001_ 2 2 4_2015财政决算公开" xfId="2924"/>
    <cellStyle name="?鹎%U龡&amp;H齲_x0001_C铣_x0014__x0007__x0001__x0001_ 2 2 5" xfId="131"/>
    <cellStyle name="?鹎%U龡&amp;H齲_x0001_C铣_x0014__x0007__x0001__x0001_ 2 2 5 2" xfId="136"/>
    <cellStyle name="?鹎%U龡&amp;H齲_x0001_C铣_x0014__x0007__x0001__x0001_ 2 2 5 2 2" xfId="2926"/>
    <cellStyle name="?鹎%U龡&amp;H齲_x0001_C铣_x0014__x0007__x0001__x0001_ 2 2 5 3" xfId="138"/>
    <cellStyle name="?鹎%U龡&amp;H齲_x0001_C铣_x0014__x0007__x0001__x0001_ 2 2 5 3 2" xfId="2927"/>
    <cellStyle name="?鹎%U龡&amp;H齲_x0001_C铣_x0014__x0007__x0001__x0001_ 2 2 5 4" xfId="139"/>
    <cellStyle name="?鹎%U龡&amp;H齲_x0001_C铣_x0014__x0007__x0001__x0001_ 2 2 5 4 2" xfId="2928"/>
    <cellStyle name="?鹎%U龡&amp;H齲_x0001_C铣_x0014__x0007__x0001__x0001_ 2 2 5 5" xfId="2925"/>
    <cellStyle name="?鹎%U龡&amp;H齲_x0001_C铣_x0014__x0007__x0001__x0001_ 2 2 5_2015财政决算公开" xfId="2929"/>
    <cellStyle name="?鹎%U龡&amp;H齲_x0001_C铣_x0014__x0007__x0001__x0001_ 2 2 6" xfId="141"/>
    <cellStyle name="?鹎%U龡&amp;H齲_x0001_C铣_x0014__x0007__x0001__x0001_ 2 2 6 2" xfId="144"/>
    <cellStyle name="?鹎%U龡&amp;H齲_x0001_C铣_x0014__x0007__x0001__x0001_ 2 2 6 2 2" xfId="2931"/>
    <cellStyle name="?鹎%U龡&amp;H齲_x0001_C铣_x0014__x0007__x0001__x0001_ 2 2 6 3" xfId="146"/>
    <cellStyle name="?鹎%U龡&amp;H齲_x0001_C铣_x0014__x0007__x0001__x0001_ 2 2 6 3 2" xfId="2932"/>
    <cellStyle name="?鹎%U龡&amp;H齲_x0001_C铣_x0014__x0007__x0001__x0001_ 2 2 6 4" xfId="2930"/>
    <cellStyle name="?鹎%U龡&amp;H齲_x0001_C铣_x0014__x0007__x0001__x0001_ 2 2 6_2015财政决算公开" xfId="2933"/>
    <cellStyle name="?鹎%U龡&amp;H齲_x0001_C铣_x0014__x0007__x0001__x0001_ 2 2 7" xfId="151"/>
    <cellStyle name="?鹎%U龡&amp;H齲_x0001_C铣_x0014__x0007__x0001__x0001_ 2 2 7 2" xfId="157"/>
    <cellStyle name="?鹎%U龡&amp;H齲_x0001_C铣_x0014__x0007__x0001__x0001_ 2 2 7 2 2" xfId="2935"/>
    <cellStyle name="?鹎%U龡&amp;H齲_x0001_C铣_x0014__x0007__x0001__x0001_ 2 2 7 3" xfId="160"/>
    <cellStyle name="?鹎%U龡&amp;H齲_x0001_C铣_x0014__x0007__x0001__x0001_ 2 2 7 3 2" xfId="2936"/>
    <cellStyle name="?鹎%U龡&amp;H齲_x0001_C铣_x0014__x0007__x0001__x0001_ 2 2 7 4" xfId="162"/>
    <cellStyle name="?鹎%U龡&amp;H齲_x0001_C铣_x0014__x0007__x0001__x0001_ 2 2 7 4 2" xfId="2937"/>
    <cellStyle name="?鹎%U龡&amp;H齲_x0001_C铣_x0014__x0007__x0001__x0001_ 2 2 7 5" xfId="2934"/>
    <cellStyle name="?鹎%U龡&amp;H齲_x0001_C铣_x0014__x0007__x0001__x0001_ 2 2 7_2015财政决算公开" xfId="2938"/>
    <cellStyle name="?鹎%U龡&amp;H齲_x0001_C铣_x0014__x0007__x0001__x0001_ 2 2 8" xfId="15"/>
    <cellStyle name="?鹎%U龡&amp;H齲_x0001_C铣_x0014__x0007__x0001__x0001_ 2 2 8 2" xfId="2939"/>
    <cellStyle name="?鹎%U龡&amp;H齲_x0001_C铣_x0014__x0007__x0001__x0001_ 2 2 9" xfId="165"/>
    <cellStyle name="?鹎%U龡&amp;H齲_x0001_C铣_x0014__x0007__x0001__x0001_ 2 2 9 2" xfId="2940"/>
    <cellStyle name="?鹎%U龡&amp;H齲_x0001_C铣_x0014__x0007__x0001__x0001_ 2 2_2015财政决算公开" xfId="2941"/>
    <cellStyle name="?鹎%U龡&amp;H齲_x0001_C铣_x0014__x0007__x0001__x0001_ 2 3" xfId="164"/>
    <cellStyle name="?鹎%U龡&amp;H齲_x0001_C铣_x0014__x0007__x0001__x0001_ 2 3 10" xfId="2942"/>
    <cellStyle name="?鹎%U龡&amp;H齲_x0001_C铣_x0014__x0007__x0001__x0001_ 2 3 2" xfId="167"/>
    <cellStyle name="?鹎%U龡&amp;H齲_x0001_C铣_x0014__x0007__x0001__x0001_ 2 3 2 2" xfId="168"/>
    <cellStyle name="?鹎%U龡&amp;H齲_x0001_C铣_x0014__x0007__x0001__x0001_ 2 3 2 2 2" xfId="169"/>
    <cellStyle name="?鹎%U龡&amp;H齲_x0001_C铣_x0014__x0007__x0001__x0001_ 2 3 2 2 2 2" xfId="2945"/>
    <cellStyle name="?鹎%U龡&amp;H齲_x0001_C铣_x0014__x0007__x0001__x0001_ 2 3 2 2 3" xfId="142"/>
    <cellStyle name="?鹎%U龡&amp;H齲_x0001_C铣_x0014__x0007__x0001__x0001_ 2 3 2 2 3 2" xfId="2946"/>
    <cellStyle name="?鹎%U龡&amp;H齲_x0001_C铣_x0014__x0007__x0001__x0001_ 2 3 2 2 4" xfId="145"/>
    <cellStyle name="?鹎%U龡&amp;H齲_x0001_C铣_x0014__x0007__x0001__x0001_ 2 3 2 2 4 2" xfId="2947"/>
    <cellStyle name="?鹎%U龡&amp;H齲_x0001_C铣_x0014__x0007__x0001__x0001_ 2 3 2 2 5" xfId="2944"/>
    <cellStyle name="?鹎%U龡&amp;H齲_x0001_C铣_x0014__x0007__x0001__x0001_ 2 3 2 2_2015财政决算公开" xfId="2948"/>
    <cellStyle name="?鹎%U龡&amp;H齲_x0001_C铣_x0014__x0007__x0001__x0001_ 2 3 2 3" xfId="5"/>
    <cellStyle name="?鹎%U龡&amp;H齲_x0001_C铣_x0014__x0007__x0001__x0001_ 2 3 2 3 2" xfId="171"/>
    <cellStyle name="?鹎%U龡&amp;H齲_x0001_C铣_x0014__x0007__x0001__x0001_ 2 3 2 3 2 2" xfId="2950"/>
    <cellStyle name="?鹎%U龡&amp;H齲_x0001_C铣_x0014__x0007__x0001__x0001_ 2 3 2 3 3" xfId="154"/>
    <cellStyle name="?鹎%U龡&amp;H齲_x0001_C铣_x0014__x0007__x0001__x0001_ 2 3 2 3 3 2" xfId="2951"/>
    <cellStyle name="?鹎%U龡&amp;H齲_x0001_C铣_x0014__x0007__x0001__x0001_ 2 3 2 3 4" xfId="2949"/>
    <cellStyle name="?鹎%U龡&amp;H齲_x0001_C铣_x0014__x0007__x0001__x0001_ 2 3 2 3_2015财政决算公开" xfId="2952"/>
    <cellStyle name="?鹎%U龡&amp;H齲_x0001_C铣_x0014__x0007__x0001__x0001_ 2 3 2 4" xfId="173"/>
    <cellStyle name="?鹎%U龡&amp;H齲_x0001_C铣_x0014__x0007__x0001__x0001_ 2 3 2 4 2" xfId="175"/>
    <cellStyle name="?鹎%U龡&amp;H齲_x0001_C铣_x0014__x0007__x0001__x0001_ 2 3 2 4 2 2" xfId="2954"/>
    <cellStyle name="?鹎%U龡&amp;H齲_x0001_C铣_x0014__x0007__x0001__x0001_ 2 3 2 4 3" xfId="50"/>
    <cellStyle name="?鹎%U龡&amp;H齲_x0001_C铣_x0014__x0007__x0001__x0001_ 2 3 2 4 3 2" xfId="2955"/>
    <cellStyle name="?鹎%U龡&amp;H齲_x0001_C铣_x0014__x0007__x0001__x0001_ 2 3 2 4 4" xfId="91"/>
    <cellStyle name="?鹎%U龡&amp;H齲_x0001_C铣_x0014__x0007__x0001__x0001_ 2 3 2 4 4 2" xfId="2956"/>
    <cellStyle name="?鹎%U龡&amp;H齲_x0001_C铣_x0014__x0007__x0001__x0001_ 2 3 2 4 5" xfId="2953"/>
    <cellStyle name="?鹎%U龡&amp;H齲_x0001_C铣_x0014__x0007__x0001__x0001_ 2 3 2 4_2015财政决算公开" xfId="2957"/>
    <cellStyle name="?鹎%U龡&amp;H齲_x0001_C铣_x0014__x0007__x0001__x0001_ 2 3 2 5" xfId="177"/>
    <cellStyle name="?鹎%U龡&amp;H齲_x0001_C铣_x0014__x0007__x0001__x0001_ 2 3 2 5 2" xfId="2958"/>
    <cellStyle name="?鹎%U龡&amp;H齲_x0001_C铣_x0014__x0007__x0001__x0001_ 2 3 2 6" xfId="178"/>
    <cellStyle name="?鹎%U龡&amp;H齲_x0001_C铣_x0014__x0007__x0001__x0001_ 2 3 2 6 2" xfId="2959"/>
    <cellStyle name="?鹎%U龡&amp;H齲_x0001_C铣_x0014__x0007__x0001__x0001_ 2 3 2 7" xfId="180"/>
    <cellStyle name="?鹎%U龡&amp;H齲_x0001_C铣_x0014__x0007__x0001__x0001_ 2 3 2 7 2" xfId="2960"/>
    <cellStyle name="?鹎%U龡&amp;H齲_x0001_C铣_x0014__x0007__x0001__x0001_ 2 3 2 8" xfId="2943"/>
    <cellStyle name="?鹎%U龡&amp;H齲_x0001_C铣_x0014__x0007__x0001__x0001_ 2 3 2_2015财政决算公开" xfId="2961"/>
    <cellStyle name="?鹎%U龡&amp;H齲_x0001_C铣_x0014__x0007__x0001__x0001_ 2 3 3" xfId="182"/>
    <cellStyle name="?鹎%U龡&amp;H齲_x0001_C铣_x0014__x0007__x0001__x0001_ 2 3 3 2" xfId="183"/>
    <cellStyle name="?鹎%U龡&amp;H齲_x0001_C铣_x0014__x0007__x0001__x0001_ 2 3 3 2 2" xfId="2963"/>
    <cellStyle name="?鹎%U龡&amp;H齲_x0001_C铣_x0014__x0007__x0001__x0001_ 2 3 3 3" xfId="184"/>
    <cellStyle name="?鹎%U龡&amp;H齲_x0001_C铣_x0014__x0007__x0001__x0001_ 2 3 3 3 2" xfId="2964"/>
    <cellStyle name="?鹎%U龡&amp;H齲_x0001_C铣_x0014__x0007__x0001__x0001_ 2 3 3 4" xfId="187"/>
    <cellStyle name="?鹎%U龡&amp;H齲_x0001_C铣_x0014__x0007__x0001__x0001_ 2 3 3 4 2" xfId="2965"/>
    <cellStyle name="?鹎%U龡&amp;H齲_x0001_C铣_x0014__x0007__x0001__x0001_ 2 3 3 5" xfId="2962"/>
    <cellStyle name="?鹎%U龡&amp;H齲_x0001_C铣_x0014__x0007__x0001__x0001_ 2 3 3_2015财政决算公开" xfId="2966"/>
    <cellStyle name="?鹎%U龡&amp;H齲_x0001_C铣_x0014__x0007__x0001__x0001_ 2 3 4" xfId="188"/>
    <cellStyle name="?鹎%U龡&amp;H齲_x0001_C铣_x0014__x0007__x0001__x0001_ 2 3 4 2" xfId="189"/>
    <cellStyle name="?鹎%U龡&amp;H齲_x0001_C铣_x0014__x0007__x0001__x0001_ 2 3 4 2 2" xfId="2968"/>
    <cellStyle name="?鹎%U龡&amp;H齲_x0001_C铣_x0014__x0007__x0001__x0001_ 2 3 4 3" xfId="190"/>
    <cellStyle name="?鹎%U龡&amp;H齲_x0001_C铣_x0014__x0007__x0001__x0001_ 2 3 4 3 2" xfId="2969"/>
    <cellStyle name="?鹎%U龡&amp;H齲_x0001_C铣_x0014__x0007__x0001__x0001_ 2 3 4 4" xfId="192"/>
    <cellStyle name="?鹎%U龡&amp;H齲_x0001_C铣_x0014__x0007__x0001__x0001_ 2 3 4 4 2" xfId="2970"/>
    <cellStyle name="?鹎%U龡&amp;H齲_x0001_C铣_x0014__x0007__x0001__x0001_ 2 3 4 5" xfId="2967"/>
    <cellStyle name="?鹎%U龡&amp;H齲_x0001_C铣_x0014__x0007__x0001__x0001_ 2 3 4_2015财政决算公开" xfId="2971"/>
    <cellStyle name="?鹎%U龡&amp;H齲_x0001_C铣_x0014__x0007__x0001__x0001_ 2 3 5" xfId="195"/>
    <cellStyle name="?鹎%U龡&amp;H齲_x0001_C铣_x0014__x0007__x0001__x0001_ 2 3 5 2" xfId="198"/>
    <cellStyle name="?鹎%U龡&amp;H齲_x0001_C铣_x0014__x0007__x0001__x0001_ 2 3 5 2 2" xfId="2973"/>
    <cellStyle name="?鹎%U龡&amp;H齲_x0001_C铣_x0014__x0007__x0001__x0001_ 2 3 5 3" xfId="200"/>
    <cellStyle name="?鹎%U龡&amp;H齲_x0001_C铣_x0014__x0007__x0001__x0001_ 2 3 5 3 2" xfId="2974"/>
    <cellStyle name="?鹎%U龡&amp;H齲_x0001_C铣_x0014__x0007__x0001__x0001_ 2 3 5 4" xfId="2972"/>
    <cellStyle name="?鹎%U龡&amp;H齲_x0001_C铣_x0014__x0007__x0001__x0001_ 2 3 5_2015财政决算公开" xfId="2975"/>
    <cellStyle name="?鹎%U龡&amp;H齲_x0001_C铣_x0014__x0007__x0001__x0001_ 2 3 6" xfId="202"/>
    <cellStyle name="?鹎%U龡&amp;H齲_x0001_C铣_x0014__x0007__x0001__x0001_ 2 3 6 2" xfId="205"/>
    <cellStyle name="?鹎%U龡&amp;H齲_x0001_C铣_x0014__x0007__x0001__x0001_ 2 3 6 2 2" xfId="2977"/>
    <cellStyle name="?鹎%U龡&amp;H齲_x0001_C铣_x0014__x0007__x0001__x0001_ 2 3 6 3" xfId="207"/>
    <cellStyle name="?鹎%U龡&amp;H齲_x0001_C铣_x0014__x0007__x0001__x0001_ 2 3 6 3 2" xfId="2978"/>
    <cellStyle name="?鹎%U龡&amp;H齲_x0001_C铣_x0014__x0007__x0001__x0001_ 2 3 6 4" xfId="209"/>
    <cellStyle name="?鹎%U龡&amp;H齲_x0001_C铣_x0014__x0007__x0001__x0001_ 2 3 6 4 2" xfId="2979"/>
    <cellStyle name="?鹎%U龡&amp;H齲_x0001_C铣_x0014__x0007__x0001__x0001_ 2 3 6 5" xfId="2976"/>
    <cellStyle name="?鹎%U龡&amp;H齲_x0001_C铣_x0014__x0007__x0001__x0001_ 2 3 6_2015财政决算公开" xfId="2980"/>
    <cellStyle name="?鹎%U龡&amp;H齲_x0001_C铣_x0014__x0007__x0001__x0001_ 2 3 7" xfId="215"/>
    <cellStyle name="?鹎%U龡&amp;H齲_x0001_C铣_x0014__x0007__x0001__x0001_ 2 3 7 2" xfId="2981"/>
    <cellStyle name="?鹎%U龡&amp;H齲_x0001_C铣_x0014__x0007__x0001__x0001_ 2 3 8" xfId="220"/>
    <cellStyle name="?鹎%U龡&amp;H齲_x0001_C铣_x0014__x0007__x0001__x0001_ 2 3 8 2" xfId="2982"/>
    <cellStyle name="?鹎%U龡&amp;H齲_x0001_C铣_x0014__x0007__x0001__x0001_ 2 3 9" xfId="224"/>
    <cellStyle name="?鹎%U龡&amp;H齲_x0001_C铣_x0014__x0007__x0001__x0001_ 2 3 9 2" xfId="2983"/>
    <cellStyle name="?鹎%U龡&amp;H齲_x0001_C铣_x0014__x0007__x0001__x0001_ 2 3_2015财政决算公开" xfId="2984"/>
    <cellStyle name="?鹎%U龡&amp;H齲_x0001_C铣_x0014__x0007__x0001__x0001_ 2 4" xfId="227"/>
    <cellStyle name="?鹎%U龡&amp;H齲_x0001_C铣_x0014__x0007__x0001__x0001_ 2 4 10" xfId="2985"/>
    <cellStyle name="?鹎%U龡&amp;H齲_x0001_C铣_x0014__x0007__x0001__x0001_ 2 4 2" xfId="228"/>
    <cellStyle name="?鹎%U龡&amp;H齲_x0001_C铣_x0014__x0007__x0001__x0001_ 2 4 2 2" xfId="232"/>
    <cellStyle name="?鹎%U龡&amp;H齲_x0001_C铣_x0014__x0007__x0001__x0001_ 2 4 2 2 2" xfId="235"/>
    <cellStyle name="?鹎%U龡&amp;H齲_x0001_C铣_x0014__x0007__x0001__x0001_ 2 4 2 2 2 2" xfId="2988"/>
    <cellStyle name="?鹎%U龡&amp;H齲_x0001_C铣_x0014__x0007__x0001__x0001_ 2 4 2 2 3" xfId="239"/>
    <cellStyle name="?鹎%U龡&amp;H齲_x0001_C铣_x0014__x0007__x0001__x0001_ 2 4 2 2 3 2" xfId="2989"/>
    <cellStyle name="?鹎%U龡&amp;H齲_x0001_C铣_x0014__x0007__x0001__x0001_ 2 4 2 2 4" xfId="244"/>
    <cellStyle name="?鹎%U龡&amp;H齲_x0001_C铣_x0014__x0007__x0001__x0001_ 2 4 2 2 4 2" xfId="2990"/>
    <cellStyle name="?鹎%U龡&amp;H齲_x0001_C铣_x0014__x0007__x0001__x0001_ 2 4 2 2 5" xfId="2987"/>
    <cellStyle name="?鹎%U龡&amp;H齲_x0001_C铣_x0014__x0007__x0001__x0001_ 2 4 2 2_2015财政决算公开" xfId="2991"/>
    <cellStyle name="?鹎%U龡&amp;H齲_x0001_C铣_x0014__x0007__x0001__x0001_ 2 4 2 3" xfId="245"/>
    <cellStyle name="?鹎%U龡&amp;H齲_x0001_C铣_x0014__x0007__x0001__x0001_ 2 4 2 3 2" xfId="32"/>
    <cellStyle name="?鹎%U龡&amp;H齲_x0001_C铣_x0014__x0007__x0001__x0001_ 2 4 2 3 2 2" xfId="2993"/>
    <cellStyle name="?鹎%U龡&amp;H齲_x0001_C铣_x0014__x0007__x0001__x0001_ 2 4 2 3 3" xfId="43"/>
    <cellStyle name="?鹎%U龡&amp;H齲_x0001_C铣_x0014__x0007__x0001__x0001_ 2 4 2 3 3 2" xfId="2994"/>
    <cellStyle name="?鹎%U龡&amp;H齲_x0001_C铣_x0014__x0007__x0001__x0001_ 2 4 2 3 4" xfId="2992"/>
    <cellStyle name="?鹎%U龡&amp;H齲_x0001_C铣_x0014__x0007__x0001__x0001_ 2 4 2 3_2015财政决算公开" xfId="2995"/>
    <cellStyle name="?鹎%U龡&amp;H齲_x0001_C铣_x0014__x0007__x0001__x0001_ 2 4 2 4" xfId="247"/>
    <cellStyle name="?鹎%U龡&amp;H齲_x0001_C铣_x0014__x0007__x0001__x0001_ 2 4 2 4 2" xfId="250"/>
    <cellStyle name="?鹎%U龡&amp;H齲_x0001_C铣_x0014__x0007__x0001__x0001_ 2 4 2 4 2 2" xfId="2997"/>
    <cellStyle name="?鹎%U龡&amp;H齲_x0001_C铣_x0014__x0007__x0001__x0001_ 2 4 2 4 3" xfId="255"/>
    <cellStyle name="?鹎%U龡&amp;H齲_x0001_C铣_x0014__x0007__x0001__x0001_ 2 4 2 4 3 2" xfId="2998"/>
    <cellStyle name="?鹎%U龡&amp;H齲_x0001_C铣_x0014__x0007__x0001__x0001_ 2 4 2 4 4" xfId="261"/>
    <cellStyle name="?鹎%U龡&amp;H齲_x0001_C铣_x0014__x0007__x0001__x0001_ 2 4 2 4 4 2" xfId="2999"/>
    <cellStyle name="?鹎%U龡&amp;H齲_x0001_C铣_x0014__x0007__x0001__x0001_ 2 4 2 4 5" xfId="2996"/>
    <cellStyle name="?鹎%U龡&amp;H齲_x0001_C铣_x0014__x0007__x0001__x0001_ 2 4 2 4_2015财政决算公开" xfId="3000"/>
    <cellStyle name="?鹎%U龡&amp;H齲_x0001_C铣_x0014__x0007__x0001__x0001_ 2 4 2 5" xfId="263"/>
    <cellStyle name="?鹎%U龡&amp;H齲_x0001_C铣_x0014__x0007__x0001__x0001_ 2 4 2 5 2" xfId="3001"/>
    <cellStyle name="?鹎%U龡&amp;H齲_x0001_C铣_x0014__x0007__x0001__x0001_ 2 4 2 6" xfId="265"/>
    <cellStyle name="?鹎%U龡&amp;H齲_x0001_C铣_x0014__x0007__x0001__x0001_ 2 4 2 6 2" xfId="3002"/>
    <cellStyle name="?鹎%U龡&amp;H齲_x0001_C铣_x0014__x0007__x0001__x0001_ 2 4 2 7" xfId="268"/>
    <cellStyle name="?鹎%U龡&amp;H齲_x0001_C铣_x0014__x0007__x0001__x0001_ 2 4 2 7 2" xfId="3003"/>
    <cellStyle name="?鹎%U龡&amp;H齲_x0001_C铣_x0014__x0007__x0001__x0001_ 2 4 2 8" xfId="2986"/>
    <cellStyle name="?鹎%U龡&amp;H齲_x0001_C铣_x0014__x0007__x0001__x0001_ 2 4 2_2015财政决算公开" xfId="3004"/>
    <cellStyle name="?鹎%U龡&amp;H齲_x0001_C铣_x0014__x0007__x0001__x0001_ 2 4 3" xfId="272"/>
    <cellStyle name="?鹎%U龡&amp;H齲_x0001_C铣_x0014__x0007__x0001__x0001_ 2 4 3 2" xfId="274"/>
    <cellStyle name="?鹎%U龡&amp;H齲_x0001_C铣_x0014__x0007__x0001__x0001_ 2 4 3 2 2" xfId="3006"/>
    <cellStyle name="?鹎%U龡&amp;H齲_x0001_C铣_x0014__x0007__x0001__x0001_ 2 4 3 3" xfId="275"/>
    <cellStyle name="?鹎%U龡&amp;H齲_x0001_C铣_x0014__x0007__x0001__x0001_ 2 4 3 3 2" xfId="3007"/>
    <cellStyle name="?鹎%U龡&amp;H齲_x0001_C铣_x0014__x0007__x0001__x0001_ 2 4 3 4" xfId="278"/>
    <cellStyle name="?鹎%U龡&amp;H齲_x0001_C铣_x0014__x0007__x0001__x0001_ 2 4 3 4 2" xfId="3008"/>
    <cellStyle name="?鹎%U龡&amp;H齲_x0001_C铣_x0014__x0007__x0001__x0001_ 2 4 3 5" xfId="3005"/>
    <cellStyle name="?鹎%U龡&amp;H齲_x0001_C铣_x0014__x0007__x0001__x0001_ 2 4 3_2015财政决算公开" xfId="3009"/>
    <cellStyle name="?鹎%U龡&amp;H齲_x0001_C铣_x0014__x0007__x0001__x0001_ 2 4 4" xfId="280"/>
    <cellStyle name="?鹎%U龡&amp;H齲_x0001_C铣_x0014__x0007__x0001__x0001_ 2 4 4 2" xfId="281"/>
    <cellStyle name="?鹎%U龡&amp;H齲_x0001_C铣_x0014__x0007__x0001__x0001_ 2 4 4 2 2" xfId="3011"/>
    <cellStyle name="?鹎%U龡&amp;H齲_x0001_C铣_x0014__x0007__x0001__x0001_ 2 4 4 3" xfId="282"/>
    <cellStyle name="?鹎%U龡&amp;H齲_x0001_C铣_x0014__x0007__x0001__x0001_ 2 4 4 3 2" xfId="3012"/>
    <cellStyle name="?鹎%U龡&amp;H齲_x0001_C铣_x0014__x0007__x0001__x0001_ 2 4 4 4" xfId="283"/>
    <cellStyle name="?鹎%U龡&amp;H齲_x0001_C铣_x0014__x0007__x0001__x0001_ 2 4 4 4 2" xfId="3013"/>
    <cellStyle name="?鹎%U龡&amp;H齲_x0001_C铣_x0014__x0007__x0001__x0001_ 2 4 4 5" xfId="3010"/>
    <cellStyle name="?鹎%U龡&amp;H齲_x0001_C铣_x0014__x0007__x0001__x0001_ 2 4 4_2015财政决算公开" xfId="3014"/>
    <cellStyle name="?鹎%U龡&amp;H齲_x0001_C铣_x0014__x0007__x0001__x0001_ 2 4 5" xfId="285"/>
    <cellStyle name="?鹎%U龡&amp;H齲_x0001_C铣_x0014__x0007__x0001__x0001_ 2 4 5 2" xfId="287"/>
    <cellStyle name="?鹎%U龡&amp;H齲_x0001_C铣_x0014__x0007__x0001__x0001_ 2 4 5 2 2" xfId="3016"/>
    <cellStyle name="?鹎%U龡&amp;H齲_x0001_C铣_x0014__x0007__x0001__x0001_ 2 4 5 3" xfId="289"/>
    <cellStyle name="?鹎%U龡&amp;H齲_x0001_C铣_x0014__x0007__x0001__x0001_ 2 4 5 3 2" xfId="3017"/>
    <cellStyle name="?鹎%U龡&amp;H齲_x0001_C铣_x0014__x0007__x0001__x0001_ 2 4 5 4" xfId="3015"/>
    <cellStyle name="?鹎%U龡&amp;H齲_x0001_C铣_x0014__x0007__x0001__x0001_ 2 4 5_2015财政决算公开" xfId="3018"/>
    <cellStyle name="?鹎%U龡&amp;H齲_x0001_C铣_x0014__x0007__x0001__x0001_ 2 4 6" xfId="291"/>
    <cellStyle name="?鹎%U龡&amp;H齲_x0001_C铣_x0014__x0007__x0001__x0001_ 2 4 6 2" xfId="294"/>
    <cellStyle name="?鹎%U龡&amp;H齲_x0001_C铣_x0014__x0007__x0001__x0001_ 2 4 6 2 2" xfId="3020"/>
    <cellStyle name="?鹎%U龡&amp;H齲_x0001_C铣_x0014__x0007__x0001__x0001_ 2 4 6 3" xfId="296"/>
    <cellStyle name="?鹎%U龡&amp;H齲_x0001_C铣_x0014__x0007__x0001__x0001_ 2 4 6 3 2" xfId="3021"/>
    <cellStyle name="?鹎%U龡&amp;H齲_x0001_C铣_x0014__x0007__x0001__x0001_ 2 4 6 4" xfId="297"/>
    <cellStyle name="?鹎%U龡&amp;H齲_x0001_C铣_x0014__x0007__x0001__x0001_ 2 4 6 4 2" xfId="3022"/>
    <cellStyle name="?鹎%U龡&amp;H齲_x0001_C铣_x0014__x0007__x0001__x0001_ 2 4 6 5" xfId="3019"/>
    <cellStyle name="?鹎%U龡&amp;H齲_x0001_C铣_x0014__x0007__x0001__x0001_ 2 4 6_2015财政决算公开" xfId="3023"/>
    <cellStyle name="?鹎%U龡&amp;H齲_x0001_C铣_x0014__x0007__x0001__x0001_ 2 4 7" xfId="300"/>
    <cellStyle name="?鹎%U龡&amp;H齲_x0001_C铣_x0014__x0007__x0001__x0001_ 2 4 7 2" xfId="3024"/>
    <cellStyle name="?鹎%U龡&amp;H齲_x0001_C铣_x0014__x0007__x0001__x0001_ 2 4 8" xfId="304"/>
    <cellStyle name="?鹎%U龡&amp;H齲_x0001_C铣_x0014__x0007__x0001__x0001_ 2 4 8 2" xfId="3025"/>
    <cellStyle name="?鹎%U龡&amp;H齲_x0001_C铣_x0014__x0007__x0001__x0001_ 2 4 9" xfId="306"/>
    <cellStyle name="?鹎%U龡&amp;H齲_x0001_C铣_x0014__x0007__x0001__x0001_ 2 4 9 2" xfId="3026"/>
    <cellStyle name="?鹎%U龡&amp;H齲_x0001_C铣_x0014__x0007__x0001__x0001_ 2 4_2015财政决算公开" xfId="3027"/>
    <cellStyle name="?鹎%U龡&amp;H齲_x0001_C铣_x0014__x0007__x0001__x0001_ 2 5" xfId="307"/>
    <cellStyle name="?鹎%U龡&amp;H齲_x0001_C铣_x0014__x0007__x0001__x0001_ 2 5 2" xfId="308"/>
    <cellStyle name="?鹎%U龡&amp;H齲_x0001_C铣_x0014__x0007__x0001__x0001_ 2 5 2 2" xfId="3029"/>
    <cellStyle name="?鹎%U龡&amp;H齲_x0001_C铣_x0014__x0007__x0001__x0001_ 2 5 3" xfId="231"/>
    <cellStyle name="?鹎%U龡&amp;H齲_x0001_C铣_x0014__x0007__x0001__x0001_ 2 5 3 2" xfId="3030"/>
    <cellStyle name="?鹎%U龡&amp;H齲_x0001_C铣_x0014__x0007__x0001__x0001_ 2 5 4" xfId="3028"/>
    <cellStyle name="?鹎%U龡&amp;H齲_x0001_C铣_x0014__x0007__x0001__x0001_ 2 5_2015财政决算公开" xfId="3031"/>
    <cellStyle name="?鹎%U龡&amp;H齲_x0001_C铣_x0014__x0007__x0001__x0001_ 2 6" xfId="309"/>
    <cellStyle name="?鹎%U龡&amp;H齲_x0001_C铣_x0014__x0007__x0001__x0001_ 2 6 2" xfId="3032"/>
    <cellStyle name="?鹎%U龡&amp;H齲_x0001_C铣_x0014__x0007__x0001__x0001_ 2 7" xfId="313"/>
    <cellStyle name="?鹎%U龡&amp;H齲_x0001_C铣_x0014__x0007__x0001__x0001_ 2 7 2" xfId="3033"/>
    <cellStyle name="?鹎%U龡&amp;H齲_x0001_C铣_x0014__x0007__x0001__x0001_ 2 8" xfId="2854"/>
    <cellStyle name="?鹎%U龡&amp;H齲_x0001_C铣_x0014__x0007__x0001__x0001_ 3" xfId="316"/>
    <cellStyle name="?鹎%U龡&amp;H齲_x0001_C铣_x0014__x0007__x0001__x0001_ 3 10" xfId="3034"/>
    <cellStyle name="?鹎%U龡&amp;H齲_x0001_C铣_x0014__x0007__x0001__x0001_ 3 2" xfId="217"/>
    <cellStyle name="?鹎%U龡&amp;H齲_x0001_C铣_x0014__x0007__x0001__x0001_ 3 2 10" xfId="318"/>
    <cellStyle name="?鹎%U龡&amp;H齲_x0001_C铣_x0014__x0007__x0001__x0001_ 3 2 10 2" xfId="3036"/>
    <cellStyle name="?鹎%U龡&amp;H齲_x0001_C铣_x0014__x0007__x0001__x0001_ 3 2 11" xfId="3035"/>
    <cellStyle name="?鹎%U龡&amp;H齲_x0001_C铣_x0014__x0007__x0001__x0001_ 3 2 2" xfId="320"/>
    <cellStyle name="?鹎%U龡&amp;H齲_x0001_C铣_x0014__x0007__x0001__x0001_ 3 2 2 10" xfId="3037"/>
    <cellStyle name="?鹎%U龡&amp;H齲_x0001_C铣_x0014__x0007__x0001__x0001_ 3 2 2 2" xfId="322"/>
    <cellStyle name="?鹎%U龡&amp;H齲_x0001_C铣_x0014__x0007__x0001__x0001_ 3 2 2 2 2" xfId="324"/>
    <cellStyle name="?鹎%U龡&amp;H齲_x0001_C铣_x0014__x0007__x0001__x0001_ 3 2 2 2 2 2" xfId="99"/>
    <cellStyle name="?鹎%U龡&amp;H齲_x0001_C铣_x0014__x0007__x0001__x0001_ 3 2 2 2 2 2 2" xfId="3040"/>
    <cellStyle name="?鹎%U龡&amp;H齲_x0001_C铣_x0014__x0007__x0001__x0001_ 3 2 2 2 2 3" xfId="23"/>
    <cellStyle name="?鹎%U龡&amp;H齲_x0001_C铣_x0014__x0007__x0001__x0001_ 3 2 2 2 2 3 2" xfId="3041"/>
    <cellStyle name="?鹎%U龡&amp;H齲_x0001_C铣_x0014__x0007__x0001__x0001_ 3 2 2 2 2 4" xfId="328"/>
    <cellStyle name="?鹎%U龡&amp;H齲_x0001_C铣_x0014__x0007__x0001__x0001_ 3 2 2 2 2 4 2" xfId="3042"/>
    <cellStyle name="?鹎%U龡&amp;H齲_x0001_C铣_x0014__x0007__x0001__x0001_ 3 2 2 2 2 5" xfId="3039"/>
    <cellStyle name="?鹎%U龡&amp;H齲_x0001_C铣_x0014__x0007__x0001__x0001_ 3 2 2 2 2_2015财政决算公开" xfId="3043"/>
    <cellStyle name="?鹎%U龡&amp;H齲_x0001_C铣_x0014__x0007__x0001__x0001_ 3 2 2 2 3" xfId="330"/>
    <cellStyle name="?鹎%U龡&amp;H齲_x0001_C铣_x0014__x0007__x0001__x0001_ 3 2 2 2 3 2" xfId="333"/>
    <cellStyle name="?鹎%U龡&amp;H齲_x0001_C铣_x0014__x0007__x0001__x0001_ 3 2 2 2 3 2 2" xfId="3045"/>
    <cellStyle name="?鹎%U龡&amp;H齲_x0001_C铣_x0014__x0007__x0001__x0001_ 3 2 2 2 3 3" xfId="335"/>
    <cellStyle name="?鹎%U龡&amp;H齲_x0001_C铣_x0014__x0007__x0001__x0001_ 3 2 2 2 3 3 2" xfId="3046"/>
    <cellStyle name="?鹎%U龡&amp;H齲_x0001_C铣_x0014__x0007__x0001__x0001_ 3 2 2 2 3 4" xfId="3044"/>
    <cellStyle name="?鹎%U龡&amp;H齲_x0001_C铣_x0014__x0007__x0001__x0001_ 3 2 2 2 3_2015财政决算公开" xfId="3047"/>
    <cellStyle name="?鹎%U龡&amp;H齲_x0001_C铣_x0014__x0007__x0001__x0001_ 3 2 2 2 4" xfId="79"/>
    <cellStyle name="?鹎%U龡&amp;H齲_x0001_C铣_x0014__x0007__x0001__x0001_ 3 2 2 2 4 2" xfId="337"/>
    <cellStyle name="?鹎%U龡&amp;H齲_x0001_C铣_x0014__x0007__x0001__x0001_ 3 2 2 2 4 2 2" xfId="3049"/>
    <cellStyle name="?鹎%U龡&amp;H齲_x0001_C铣_x0014__x0007__x0001__x0001_ 3 2 2 2 4 3" xfId="339"/>
    <cellStyle name="?鹎%U龡&amp;H齲_x0001_C铣_x0014__x0007__x0001__x0001_ 3 2 2 2 4 3 2" xfId="3050"/>
    <cellStyle name="?鹎%U龡&amp;H齲_x0001_C铣_x0014__x0007__x0001__x0001_ 3 2 2 2 4 4" xfId="341"/>
    <cellStyle name="?鹎%U龡&amp;H齲_x0001_C铣_x0014__x0007__x0001__x0001_ 3 2 2 2 4 4 2" xfId="3051"/>
    <cellStyle name="?鹎%U龡&amp;H齲_x0001_C铣_x0014__x0007__x0001__x0001_ 3 2 2 2 4 5" xfId="3048"/>
    <cellStyle name="?鹎%U龡&amp;H齲_x0001_C铣_x0014__x0007__x0001__x0001_ 3 2 2 2 4_2015财政决算公开" xfId="3052"/>
    <cellStyle name="?鹎%U龡&amp;H齲_x0001_C铣_x0014__x0007__x0001__x0001_ 3 2 2 2 5" xfId="87"/>
    <cellStyle name="?鹎%U龡&amp;H齲_x0001_C铣_x0014__x0007__x0001__x0001_ 3 2 2 2 5 2" xfId="3053"/>
    <cellStyle name="?鹎%U龡&amp;H齲_x0001_C铣_x0014__x0007__x0001__x0001_ 3 2 2 2 6" xfId="344"/>
    <cellStyle name="?鹎%U龡&amp;H齲_x0001_C铣_x0014__x0007__x0001__x0001_ 3 2 2 2 6 2" xfId="3054"/>
    <cellStyle name="?鹎%U龡&amp;H齲_x0001_C铣_x0014__x0007__x0001__x0001_ 3 2 2 2 7" xfId="346"/>
    <cellStyle name="?鹎%U龡&amp;H齲_x0001_C铣_x0014__x0007__x0001__x0001_ 3 2 2 2 7 2" xfId="3055"/>
    <cellStyle name="?鹎%U龡&amp;H齲_x0001_C铣_x0014__x0007__x0001__x0001_ 3 2 2 2 8" xfId="3038"/>
    <cellStyle name="?鹎%U龡&amp;H齲_x0001_C铣_x0014__x0007__x0001__x0001_ 3 2 2 2_2015财政决算公开" xfId="3056"/>
    <cellStyle name="?鹎%U龡&amp;H齲_x0001_C铣_x0014__x0007__x0001__x0001_ 3 2 2 3" xfId="350"/>
    <cellStyle name="?鹎%U龡&amp;H齲_x0001_C铣_x0014__x0007__x0001__x0001_ 3 2 2 3 2" xfId="353"/>
    <cellStyle name="?鹎%U龡&amp;H齲_x0001_C铣_x0014__x0007__x0001__x0001_ 3 2 2 3 2 2" xfId="3058"/>
    <cellStyle name="?鹎%U龡&amp;H齲_x0001_C铣_x0014__x0007__x0001__x0001_ 3 2 2 3 3" xfId="355"/>
    <cellStyle name="?鹎%U龡&amp;H齲_x0001_C铣_x0014__x0007__x0001__x0001_ 3 2 2 3 3 2" xfId="3059"/>
    <cellStyle name="?鹎%U龡&amp;H齲_x0001_C铣_x0014__x0007__x0001__x0001_ 3 2 2 3 4" xfId="46"/>
    <cellStyle name="?鹎%U龡&amp;H齲_x0001_C铣_x0014__x0007__x0001__x0001_ 3 2 2 3 4 2" xfId="3060"/>
    <cellStyle name="?鹎%U龡&amp;H齲_x0001_C铣_x0014__x0007__x0001__x0001_ 3 2 2 3 5" xfId="3057"/>
    <cellStyle name="?鹎%U龡&amp;H齲_x0001_C铣_x0014__x0007__x0001__x0001_ 3 2 2 3_2015财政决算公开" xfId="3061"/>
    <cellStyle name="?鹎%U龡&amp;H齲_x0001_C铣_x0014__x0007__x0001__x0001_ 3 2 2 4" xfId="358"/>
    <cellStyle name="?鹎%U龡&amp;H齲_x0001_C铣_x0014__x0007__x0001__x0001_ 3 2 2 4 2" xfId="236"/>
    <cellStyle name="?鹎%U龡&amp;H齲_x0001_C铣_x0014__x0007__x0001__x0001_ 3 2 2 4 2 2" xfId="3063"/>
    <cellStyle name="?鹎%U龡&amp;H齲_x0001_C铣_x0014__x0007__x0001__x0001_ 3 2 2 4 3" xfId="241"/>
    <cellStyle name="?鹎%U龡&amp;H齲_x0001_C铣_x0014__x0007__x0001__x0001_ 3 2 2 4 3 2" xfId="3064"/>
    <cellStyle name="?鹎%U龡&amp;H齲_x0001_C铣_x0014__x0007__x0001__x0001_ 3 2 2 4 4" xfId="359"/>
    <cellStyle name="?鹎%U龡&amp;H齲_x0001_C铣_x0014__x0007__x0001__x0001_ 3 2 2 4 4 2" xfId="3065"/>
    <cellStyle name="?鹎%U龡&amp;H齲_x0001_C铣_x0014__x0007__x0001__x0001_ 3 2 2 4 5" xfId="3062"/>
    <cellStyle name="?鹎%U龡&amp;H齲_x0001_C铣_x0014__x0007__x0001__x0001_ 3 2 2 4_2015财政决算公开" xfId="3066"/>
    <cellStyle name="?鹎%U龡&amp;H齲_x0001_C铣_x0014__x0007__x0001__x0001_ 3 2 2 5" xfId="363"/>
    <cellStyle name="?鹎%U龡&amp;H齲_x0001_C铣_x0014__x0007__x0001__x0001_ 3 2 2 5 2" xfId="39"/>
    <cellStyle name="?鹎%U龡&amp;H齲_x0001_C铣_x0014__x0007__x0001__x0001_ 3 2 2 5 2 2" xfId="3068"/>
    <cellStyle name="?鹎%U龡&amp;H齲_x0001_C铣_x0014__x0007__x0001__x0001_ 3 2 2 5 3" xfId="365"/>
    <cellStyle name="?鹎%U龡&amp;H齲_x0001_C铣_x0014__x0007__x0001__x0001_ 3 2 2 5 3 2" xfId="3069"/>
    <cellStyle name="?鹎%U龡&amp;H齲_x0001_C铣_x0014__x0007__x0001__x0001_ 3 2 2 5 4" xfId="3067"/>
    <cellStyle name="?鹎%U龡&amp;H齲_x0001_C铣_x0014__x0007__x0001__x0001_ 3 2 2 5_2015财政决算公开" xfId="3070"/>
    <cellStyle name="?鹎%U龡&amp;H齲_x0001_C铣_x0014__x0007__x0001__x0001_ 3 2 2 6" xfId="371"/>
    <cellStyle name="?鹎%U龡&amp;H齲_x0001_C铣_x0014__x0007__x0001__x0001_ 3 2 2 6 2" xfId="251"/>
    <cellStyle name="?鹎%U龡&amp;H齲_x0001_C铣_x0014__x0007__x0001__x0001_ 3 2 2 6 2 2" xfId="3072"/>
    <cellStyle name="?鹎%U龡&amp;H齲_x0001_C铣_x0014__x0007__x0001__x0001_ 3 2 2 6 3" xfId="257"/>
    <cellStyle name="?鹎%U龡&amp;H齲_x0001_C铣_x0014__x0007__x0001__x0001_ 3 2 2 6 3 2" xfId="3073"/>
    <cellStyle name="?鹎%U龡&amp;H齲_x0001_C铣_x0014__x0007__x0001__x0001_ 3 2 2 6 4" xfId="372"/>
    <cellStyle name="?鹎%U龡&amp;H齲_x0001_C铣_x0014__x0007__x0001__x0001_ 3 2 2 6 4 2" xfId="3074"/>
    <cellStyle name="?鹎%U龡&amp;H齲_x0001_C铣_x0014__x0007__x0001__x0001_ 3 2 2 6 5" xfId="3071"/>
    <cellStyle name="?鹎%U龡&amp;H齲_x0001_C铣_x0014__x0007__x0001__x0001_ 3 2 2 6_2015财政决算公开" xfId="3075"/>
    <cellStyle name="?鹎%U龡&amp;H齲_x0001_C铣_x0014__x0007__x0001__x0001_ 3 2 2 7" xfId="375"/>
    <cellStyle name="?鹎%U龡&amp;H齲_x0001_C铣_x0014__x0007__x0001__x0001_ 3 2 2 7 2" xfId="3076"/>
    <cellStyle name="?鹎%U龡&amp;H齲_x0001_C铣_x0014__x0007__x0001__x0001_ 3 2 2 8" xfId="379"/>
    <cellStyle name="?鹎%U龡&amp;H齲_x0001_C铣_x0014__x0007__x0001__x0001_ 3 2 2 8 2" xfId="3077"/>
    <cellStyle name="?鹎%U龡&amp;H齲_x0001_C铣_x0014__x0007__x0001__x0001_ 3 2 2 9" xfId="381"/>
    <cellStyle name="?鹎%U龡&amp;H齲_x0001_C铣_x0014__x0007__x0001__x0001_ 3 2 2 9 2" xfId="3078"/>
    <cellStyle name="?鹎%U龡&amp;H齲_x0001_C铣_x0014__x0007__x0001__x0001_ 3 2 2_2015财政决算公开" xfId="3079"/>
    <cellStyle name="?鹎%U龡&amp;H齲_x0001_C铣_x0014__x0007__x0001__x0001_ 3 2 3" xfId="382"/>
    <cellStyle name="?鹎%U龡&amp;H齲_x0001_C铣_x0014__x0007__x0001__x0001_ 3 2 3 2" xfId="384"/>
    <cellStyle name="?鹎%U龡&amp;H齲_x0001_C铣_x0014__x0007__x0001__x0001_ 3 2 3 2 2" xfId="385"/>
    <cellStyle name="?鹎%U龡&amp;H齲_x0001_C铣_x0014__x0007__x0001__x0001_ 3 2 3 2 2 2" xfId="3082"/>
    <cellStyle name="?鹎%U龡&amp;H齲_x0001_C铣_x0014__x0007__x0001__x0001_ 3 2 3 2 3" xfId="389"/>
    <cellStyle name="?鹎%U龡&amp;H齲_x0001_C铣_x0014__x0007__x0001__x0001_ 3 2 3 2 3 2" xfId="3083"/>
    <cellStyle name="?鹎%U龡&amp;H齲_x0001_C铣_x0014__x0007__x0001__x0001_ 3 2 3 2 4" xfId="392"/>
    <cellStyle name="?鹎%U龡&amp;H齲_x0001_C铣_x0014__x0007__x0001__x0001_ 3 2 3 2 4 2" xfId="3084"/>
    <cellStyle name="?鹎%U龡&amp;H齲_x0001_C铣_x0014__x0007__x0001__x0001_ 3 2 3 2 5" xfId="3081"/>
    <cellStyle name="?鹎%U龡&amp;H齲_x0001_C铣_x0014__x0007__x0001__x0001_ 3 2 3 2_2015财政决算公开" xfId="3085"/>
    <cellStyle name="?鹎%U龡&amp;H齲_x0001_C铣_x0014__x0007__x0001__x0001_ 3 2 3 3" xfId="397"/>
    <cellStyle name="?鹎%U龡&amp;H齲_x0001_C铣_x0014__x0007__x0001__x0001_ 3 2 3 3 2" xfId="399"/>
    <cellStyle name="?鹎%U龡&amp;H齲_x0001_C铣_x0014__x0007__x0001__x0001_ 3 2 3 3 2 2" xfId="3087"/>
    <cellStyle name="?鹎%U龡&amp;H齲_x0001_C铣_x0014__x0007__x0001__x0001_ 3 2 3 3 3" xfId="401"/>
    <cellStyle name="?鹎%U龡&amp;H齲_x0001_C铣_x0014__x0007__x0001__x0001_ 3 2 3 3 3 2" xfId="3088"/>
    <cellStyle name="?鹎%U龡&amp;H齲_x0001_C铣_x0014__x0007__x0001__x0001_ 3 2 3 3 4" xfId="3086"/>
    <cellStyle name="?鹎%U龡&amp;H齲_x0001_C铣_x0014__x0007__x0001__x0001_ 3 2 3 3_2015财政决算公开" xfId="3089"/>
    <cellStyle name="?鹎%U龡&amp;H齲_x0001_C铣_x0014__x0007__x0001__x0001_ 3 2 3 4" xfId="59"/>
    <cellStyle name="?鹎%U龡&amp;H齲_x0001_C铣_x0014__x0007__x0001__x0001_ 3 2 3 4 2" xfId="403"/>
    <cellStyle name="?鹎%U龡&amp;H齲_x0001_C铣_x0014__x0007__x0001__x0001_ 3 2 3 4 2 2" xfId="3091"/>
    <cellStyle name="?鹎%U龡&amp;H齲_x0001_C铣_x0014__x0007__x0001__x0001_ 3 2 3 4 3" xfId="409"/>
    <cellStyle name="?鹎%U龡&amp;H齲_x0001_C铣_x0014__x0007__x0001__x0001_ 3 2 3 4 3 2" xfId="3092"/>
    <cellStyle name="?鹎%U龡&amp;H齲_x0001_C铣_x0014__x0007__x0001__x0001_ 3 2 3 4 4" xfId="412"/>
    <cellStyle name="?鹎%U龡&amp;H齲_x0001_C铣_x0014__x0007__x0001__x0001_ 3 2 3 4 4 2" xfId="3093"/>
    <cellStyle name="?鹎%U龡&amp;H齲_x0001_C铣_x0014__x0007__x0001__x0001_ 3 2 3 4 5" xfId="3090"/>
    <cellStyle name="?鹎%U龡&amp;H齲_x0001_C铣_x0014__x0007__x0001__x0001_ 3 2 3 4_2015财政决算公开" xfId="3094"/>
    <cellStyle name="?鹎%U龡&amp;H齲_x0001_C铣_x0014__x0007__x0001__x0001_ 3 2 3 5" xfId="66"/>
    <cellStyle name="?鹎%U龡&amp;H齲_x0001_C铣_x0014__x0007__x0001__x0001_ 3 2 3 5 2" xfId="3095"/>
    <cellStyle name="?鹎%U龡&amp;H齲_x0001_C铣_x0014__x0007__x0001__x0001_ 3 2 3 6" xfId="71"/>
    <cellStyle name="?鹎%U龡&amp;H齲_x0001_C铣_x0014__x0007__x0001__x0001_ 3 2 3 6 2" xfId="3096"/>
    <cellStyle name="?鹎%U龡&amp;H齲_x0001_C铣_x0014__x0007__x0001__x0001_ 3 2 3 7" xfId="415"/>
    <cellStyle name="?鹎%U龡&amp;H齲_x0001_C铣_x0014__x0007__x0001__x0001_ 3 2 3 7 2" xfId="3097"/>
    <cellStyle name="?鹎%U龡&amp;H齲_x0001_C铣_x0014__x0007__x0001__x0001_ 3 2 3 8" xfId="3080"/>
    <cellStyle name="?鹎%U龡&amp;H齲_x0001_C铣_x0014__x0007__x0001__x0001_ 3 2 3_2015财政决算公开" xfId="3098"/>
    <cellStyle name="?鹎%U龡&amp;H齲_x0001_C铣_x0014__x0007__x0001__x0001_ 3 2 4" xfId="321"/>
    <cellStyle name="?鹎%U龡&amp;H齲_x0001_C铣_x0014__x0007__x0001__x0001_ 3 2 4 2" xfId="327"/>
    <cellStyle name="?鹎%U龡&amp;H齲_x0001_C铣_x0014__x0007__x0001__x0001_ 3 2 4 2 2" xfId="3100"/>
    <cellStyle name="?鹎%U龡&amp;H齲_x0001_C铣_x0014__x0007__x0001__x0001_ 3 2 4 3" xfId="332"/>
    <cellStyle name="?鹎%U龡&amp;H齲_x0001_C铣_x0014__x0007__x0001__x0001_ 3 2 4 3 2" xfId="3101"/>
    <cellStyle name="?鹎%U龡&amp;H齲_x0001_C铣_x0014__x0007__x0001__x0001_ 3 2 4 4" xfId="81"/>
    <cellStyle name="?鹎%U龡&amp;H齲_x0001_C铣_x0014__x0007__x0001__x0001_ 3 2 4 4 2" xfId="3102"/>
    <cellStyle name="?鹎%U龡&amp;H齲_x0001_C铣_x0014__x0007__x0001__x0001_ 3 2 4 5" xfId="3099"/>
    <cellStyle name="?鹎%U龡&amp;H齲_x0001_C铣_x0014__x0007__x0001__x0001_ 3 2 4_2015财政决算公开" xfId="3103"/>
    <cellStyle name="?鹎%U龡&amp;H齲_x0001_C铣_x0014__x0007__x0001__x0001_ 3 2 5" xfId="349"/>
    <cellStyle name="?鹎%U龡&amp;H齲_x0001_C铣_x0014__x0007__x0001__x0001_ 3 2 5 2" xfId="352"/>
    <cellStyle name="?鹎%U龡&amp;H齲_x0001_C铣_x0014__x0007__x0001__x0001_ 3 2 5 2 2" xfId="3105"/>
    <cellStyle name="?鹎%U龡&amp;H齲_x0001_C铣_x0014__x0007__x0001__x0001_ 3 2 5 3" xfId="354"/>
    <cellStyle name="?鹎%U龡&amp;H齲_x0001_C铣_x0014__x0007__x0001__x0001_ 3 2 5 3 2" xfId="3106"/>
    <cellStyle name="?鹎%U龡&amp;H齲_x0001_C铣_x0014__x0007__x0001__x0001_ 3 2 5 4" xfId="45"/>
    <cellStyle name="?鹎%U龡&amp;H齲_x0001_C铣_x0014__x0007__x0001__x0001_ 3 2 5 4 2" xfId="3107"/>
    <cellStyle name="?鹎%U龡&amp;H齲_x0001_C铣_x0014__x0007__x0001__x0001_ 3 2 5 5" xfId="3104"/>
    <cellStyle name="?鹎%U龡&amp;H齲_x0001_C铣_x0014__x0007__x0001__x0001_ 3 2 5_2015财政决算公开" xfId="3108"/>
    <cellStyle name="?鹎%U龡&amp;H齲_x0001_C铣_x0014__x0007__x0001__x0001_ 3 2 6" xfId="357"/>
    <cellStyle name="?鹎%U龡&amp;H齲_x0001_C铣_x0014__x0007__x0001__x0001_ 3 2 6 2" xfId="238"/>
    <cellStyle name="?鹎%U龡&amp;H齲_x0001_C铣_x0014__x0007__x0001__x0001_ 3 2 6 2 2" xfId="3110"/>
    <cellStyle name="?鹎%U龡&amp;H齲_x0001_C铣_x0014__x0007__x0001__x0001_ 3 2 6 3" xfId="243"/>
    <cellStyle name="?鹎%U龡&amp;H齲_x0001_C铣_x0014__x0007__x0001__x0001_ 3 2 6 3 2" xfId="3111"/>
    <cellStyle name="?鹎%U龡&amp;H齲_x0001_C铣_x0014__x0007__x0001__x0001_ 3 2 6 4" xfId="3109"/>
    <cellStyle name="?鹎%U龡&amp;H齲_x0001_C铣_x0014__x0007__x0001__x0001_ 3 2 6_2015财政决算公开" xfId="3112"/>
    <cellStyle name="?鹎%U龡&amp;H齲_x0001_C铣_x0014__x0007__x0001__x0001_ 3 2 7" xfId="362"/>
    <cellStyle name="?鹎%U龡&amp;H齲_x0001_C铣_x0014__x0007__x0001__x0001_ 3 2 7 2" xfId="42"/>
    <cellStyle name="?鹎%U龡&amp;H齲_x0001_C铣_x0014__x0007__x0001__x0001_ 3 2 7 2 2" xfId="3114"/>
    <cellStyle name="?鹎%U龡&amp;H齲_x0001_C铣_x0014__x0007__x0001__x0001_ 3 2 7 3" xfId="368"/>
    <cellStyle name="?鹎%U龡&amp;H齲_x0001_C铣_x0014__x0007__x0001__x0001_ 3 2 7 3 2" xfId="3115"/>
    <cellStyle name="?鹎%U龡&amp;H齲_x0001_C铣_x0014__x0007__x0001__x0001_ 3 2 7 4" xfId="416"/>
    <cellStyle name="?鹎%U龡&amp;H齲_x0001_C铣_x0014__x0007__x0001__x0001_ 3 2 7 4 2" xfId="3116"/>
    <cellStyle name="?鹎%U龡&amp;H齲_x0001_C铣_x0014__x0007__x0001__x0001_ 3 2 7 5" xfId="3113"/>
    <cellStyle name="?鹎%U龡&amp;H齲_x0001_C铣_x0014__x0007__x0001__x0001_ 3 2 7_2015财政决算公开" xfId="3117"/>
    <cellStyle name="?鹎%U龡&amp;H齲_x0001_C铣_x0014__x0007__x0001__x0001_ 3 2 8" xfId="370"/>
    <cellStyle name="?鹎%U龡&amp;H齲_x0001_C铣_x0014__x0007__x0001__x0001_ 3 2 8 2" xfId="3118"/>
    <cellStyle name="?鹎%U龡&amp;H齲_x0001_C铣_x0014__x0007__x0001__x0001_ 3 2 9" xfId="374"/>
    <cellStyle name="?鹎%U龡&amp;H齲_x0001_C铣_x0014__x0007__x0001__x0001_ 3 2 9 2" xfId="3119"/>
    <cellStyle name="?鹎%U龡&amp;H齲_x0001_C铣_x0014__x0007__x0001__x0001_ 3 2_2015财政决算公开" xfId="3120"/>
    <cellStyle name="?鹎%U龡&amp;H齲_x0001_C铣_x0014__x0007__x0001__x0001_ 3 3" xfId="222"/>
    <cellStyle name="?鹎%U龡&amp;H齲_x0001_C铣_x0014__x0007__x0001__x0001_ 3 3 10" xfId="3121"/>
    <cellStyle name="?鹎%U龡&amp;H齲_x0001_C铣_x0014__x0007__x0001__x0001_ 3 3 2" xfId="417"/>
    <cellStyle name="?鹎%U龡&amp;H齲_x0001_C铣_x0014__x0007__x0001__x0001_ 3 3 2 2" xfId="421"/>
    <cellStyle name="?鹎%U龡&amp;H齲_x0001_C铣_x0014__x0007__x0001__x0001_ 3 3 2 2 2" xfId="424"/>
    <cellStyle name="?鹎%U龡&amp;H齲_x0001_C铣_x0014__x0007__x0001__x0001_ 3 3 2 2 2 2" xfId="3124"/>
    <cellStyle name="?鹎%U龡&amp;H齲_x0001_C铣_x0014__x0007__x0001__x0001_ 3 3 2 2 3" xfId="426"/>
    <cellStyle name="?鹎%U龡&amp;H齲_x0001_C铣_x0014__x0007__x0001__x0001_ 3 3 2 2 3 2" xfId="3125"/>
    <cellStyle name="?鹎%U龡&amp;H齲_x0001_C铣_x0014__x0007__x0001__x0001_ 3 3 2 2 4" xfId="428"/>
    <cellStyle name="?鹎%U龡&amp;H齲_x0001_C铣_x0014__x0007__x0001__x0001_ 3 3 2 2 4 2" xfId="3126"/>
    <cellStyle name="?鹎%U龡&amp;H齲_x0001_C铣_x0014__x0007__x0001__x0001_ 3 3 2 2 5" xfId="3123"/>
    <cellStyle name="?鹎%U龡&amp;H齲_x0001_C铣_x0014__x0007__x0001__x0001_ 3 3 2 2_2015财政决算公开" xfId="3127"/>
    <cellStyle name="?鹎%U龡&amp;H齲_x0001_C铣_x0014__x0007__x0001__x0001_ 3 3 2 3" xfId="432"/>
    <cellStyle name="?鹎%U龡&amp;H齲_x0001_C铣_x0014__x0007__x0001__x0001_ 3 3 2 3 2" xfId="433"/>
    <cellStyle name="?鹎%U龡&amp;H齲_x0001_C铣_x0014__x0007__x0001__x0001_ 3 3 2 3 2 2" xfId="3129"/>
    <cellStyle name="?鹎%U龡&amp;H齲_x0001_C铣_x0014__x0007__x0001__x0001_ 3 3 2 3 3" xfId="434"/>
    <cellStyle name="?鹎%U龡&amp;H齲_x0001_C铣_x0014__x0007__x0001__x0001_ 3 3 2 3 3 2" xfId="3130"/>
    <cellStyle name="?鹎%U龡&amp;H齲_x0001_C铣_x0014__x0007__x0001__x0001_ 3 3 2 3 4" xfId="3128"/>
    <cellStyle name="?鹎%U龡&amp;H齲_x0001_C铣_x0014__x0007__x0001__x0001_ 3 3 2 3_2015财政决算公开" xfId="3131"/>
    <cellStyle name="?鹎%U龡&amp;H齲_x0001_C铣_x0014__x0007__x0001__x0001_ 3 3 2 4" xfId="438"/>
    <cellStyle name="?鹎%U龡&amp;H齲_x0001_C铣_x0014__x0007__x0001__x0001_ 3 3 2 4 2" xfId="181"/>
    <cellStyle name="?鹎%U龡&amp;H齲_x0001_C铣_x0014__x0007__x0001__x0001_ 3 3 2 4 2 2" xfId="3133"/>
    <cellStyle name="?鹎%U龡&amp;H齲_x0001_C铣_x0014__x0007__x0001__x0001_ 3 3 2 4 3" xfId="440"/>
    <cellStyle name="?鹎%U龡&amp;H齲_x0001_C铣_x0014__x0007__x0001__x0001_ 3 3 2 4 3 2" xfId="3134"/>
    <cellStyle name="?鹎%U龡&amp;H齲_x0001_C铣_x0014__x0007__x0001__x0001_ 3 3 2 4 4" xfId="442"/>
    <cellStyle name="?鹎%U龡&amp;H齲_x0001_C铣_x0014__x0007__x0001__x0001_ 3 3 2 4 4 2" xfId="3135"/>
    <cellStyle name="?鹎%U龡&amp;H齲_x0001_C铣_x0014__x0007__x0001__x0001_ 3 3 2 4 5" xfId="3132"/>
    <cellStyle name="?鹎%U龡&amp;H齲_x0001_C铣_x0014__x0007__x0001__x0001_ 3 3 2 4_2015财政决算公开" xfId="3136"/>
    <cellStyle name="?鹎%U龡&amp;H齲_x0001_C铣_x0014__x0007__x0001__x0001_ 3 3 2 5" xfId="447"/>
    <cellStyle name="?鹎%U龡&amp;H齲_x0001_C铣_x0014__x0007__x0001__x0001_ 3 3 2 5 2" xfId="3137"/>
    <cellStyle name="?鹎%U龡&amp;H齲_x0001_C铣_x0014__x0007__x0001__x0001_ 3 3 2 6" xfId="449"/>
    <cellStyle name="?鹎%U龡&amp;H齲_x0001_C铣_x0014__x0007__x0001__x0001_ 3 3 2 6 2" xfId="3138"/>
    <cellStyle name="?鹎%U龡&amp;H齲_x0001_C铣_x0014__x0007__x0001__x0001_ 3 3 2 7" xfId="452"/>
    <cellStyle name="?鹎%U龡&amp;H齲_x0001_C铣_x0014__x0007__x0001__x0001_ 3 3 2 7 2" xfId="3139"/>
    <cellStyle name="?鹎%U龡&amp;H齲_x0001_C铣_x0014__x0007__x0001__x0001_ 3 3 2 8" xfId="3122"/>
    <cellStyle name="?鹎%U龡&amp;H齲_x0001_C铣_x0014__x0007__x0001__x0001_ 3 3 2_2015财政决算公开" xfId="3140"/>
    <cellStyle name="?鹎%U龡&amp;H齲_x0001_C铣_x0014__x0007__x0001__x0001_ 3 3 3" xfId="454"/>
    <cellStyle name="?鹎%U龡&amp;H齲_x0001_C铣_x0014__x0007__x0001__x0001_ 3 3 3 2" xfId="317"/>
    <cellStyle name="?鹎%U龡&amp;H齲_x0001_C铣_x0014__x0007__x0001__x0001_ 3 3 3 2 2" xfId="3142"/>
    <cellStyle name="?鹎%U龡&amp;H齲_x0001_C铣_x0014__x0007__x0001__x0001_ 3 3 3 3" xfId="457"/>
    <cellStyle name="?鹎%U龡&amp;H齲_x0001_C铣_x0014__x0007__x0001__x0001_ 3 3 3 3 2" xfId="3143"/>
    <cellStyle name="?鹎%U龡&amp;H齲_x0001_C铣_x0014__x0007__x0001__x0001_ 3 3 3 4" xfId="460"/>
    <cellStyle name="?鹎%U龡&amp;H齲_x0001_C铣_x0014__x0007__x0001__x0001_ 3 3 3 4 2" xfId="3144"/>
    <cellStyle name="?鹎%U龡&amp;H齲_x0001_C铣_x0014__x0007__x0001__x0001_ 3 3 3 5" xfId="3141"/>
    <cellStyle name="?鹎%U龡&amp;H齲_x0001_C铣_x0014__x0007__x0001__x0001_ 3 3 3_2015财政决算公开" xfId="3145"/>
    <cellStyle name="?鹎%U龡&amp;H齲_x0001_C铣_x0014__x0007__x0001__x0001_ 3 3 4" xfId="383"/>
    <cellStyle name="?鹎%U龡&amp;H齲_x0001_C铣_x0014__x0007__x0001__x0001_ 3 3 4 2" xfId="387"/>
    <cellStyle name="?鹎%U龡&amp;H齲_x0001_C铣_x0014__x0007__x0001__x0001_ 3 3 4 2 2" xfId="3147"/>
    <cellStyle name="?鹎%U龡&amp;H齲_x0001_C铣_x0014__x0007__x0001__x0001_ 3 3 4 3" xfId="388"/>
    <cellStyle name="?鹎%U龡&amp;H齲_x0001_C铣_x0014__x0007__x0001__x0001_ 3 3 4 3 2" xfId="3148"/>
    <cellStyle name="?鹎%U龡&amp;H齲_x0001_C铣_x0014__x0007__x0001__x0001_ 3 3 4 4" xfId="391"/>
    <cellStyle name="?鹎%U龡&amp;H齲_x0001_C铣_x0014__x0007__x0001__x0001_ 3 3 4 4 2" xfId="3149"/>
    <cellStyle name="?鹎%U龡&amp;H齲_x0001_C铣_x0014__x0007__x0001__x0001_ 3 3 4 5" xfId="3146"/>
    <cellStyle name="?鹎%U龡&amp;H齲_x0001_C铣_x0014__x0007__x0001__x0001_ 3 3 4_2015财政决算公开" xfId="3150"/>
    <cellStyle name="?鹎%U龡&amp;H齲_x0001_C铣_x0014__x0007__x0001__x0001_ 3 3 5" xfId="396"/>
    <cellStyle name="?鹎%U龡&amp;H齲_x0001_C铣_x0014__x0007__x0001__x0001_ 3 3 5 2" xfId="398"/>
    <cellStyle name="?鹎%U龡&amp;H齲_x0001_C铣_x0014__x0007__x0001__x0001_ 3 3 5 2 2" xfId="3152"/>
    <cellStyle name="?鹎%U龡&amp;H齲_x0001_C铣_x0014__x0007__x0001__x0001_ 3 3 5 3" xfId="400"/>
    <cellStyle name="?鹎%U龡&amp;H齲_x0001_C铣_x0014__x0007__x0001__x0001_ 3 3 5 3 2" xfId="3153"/>
    <cellStyle name="?鹎%U龡&amp;H齲_x0001_C铣_x0014__x0007__x0001__x0001_ 3 3 5 4" xfId="3151"/>
    <cellStyle name="?鹎%U龡&amp;H齲_x0001_C铣_x0014__x0007__x0001__x0001_ 3 3 5_2015财政决算公开" xfId="3154"/>
    <cellStyle name="?鹎%U龡&amp;H齲_x0001_C铣_x0014__x0007__x0001__x0001_ 3 3 6" xfId="58"/>
    <cellStyle name="?鹎%U龡&amp;H齲_x0001_C铣_x0014__x0007__x0001__x0001_ 3 3 6 2" xfId="405"/>
    <cellStyle name="?鹎%U龡&amp;H齲_x0001_C铣_x0014__x0007__x0001__x0001_ 3 3 6 2 2" xfId="3156"/>
    <cellStyle name="?鹎%U龡&amp;H齲_x0001_C铣_x0014__x0007__x0001__x0001_ 3 3 6 3" xfId="406"/>
    <cellStyle name="?鹎%U龡&amp;H齲_x0001_C铣_x0014__x0007__x0001__x0001_ 3 3 6 3 2" xfId="3157"/>
    <cellStyle name="?鹎%U龡&amp;H齲_x0001_C铣_x0014__x0007__x0001__x0001_ 3 3 6 4" xfId="410"/>
    <cellStyle name="?鹎%U龡&amp;H齲_x0001_C铣_x0014__x0007__x0001__x0001_ 3 3 6 4 2" xfId="3158"/>
    <cellStyle name="?鹎%U龡&amp;H齲_x0001_C铣_x0014__x0007__x0001__x0001_ 3 3 6 5" xfId="3155"/>
    <cellStyle name="?鹎%U龡&amp;H齲_x0001_C铣_x0014__x0007__x0001__x0001_ 3 3 6_2015财政决算公开" xfId="3159"/>
    <cellStyle name="?鹎%U龡&amp;H齲_x0001_C铣_x0014__x0007__x0001__x0001_ 3 3 7" xfId="65"/>
    <cellStyle name="?鹎%U龡&amp;H齲_x0001_C铣_x0014__x0007__x0001__x0001_ 3 3 7 2" xfId="3160"/>
    <cellStyle name="?鹎%U龡&amp;H齲_x0001_C铣_x0014__x0007__x0001__x0001_ 3 3 8" xfId="70"/>
    <cellStyle name="?鹎%U龡&amp;H齲_x0001_C铣_x0014__x0007__x0001__x0001_ 3 3 8 2" xfId="3161"/>
    <cellStyle name="?鹎%U龡&amp;H齲_x0001_C铣_x0014__x0007__x0001__x0001_ 3 3 9" xfId="414"/>
    <cellStyle name="?鹎%U龡&amp;H齲_x0001_C铣_x0014__x0007__x0001__x0001_ 3 3 9 2" xfId="3162"/>
    <cellStyle name="?鹎%U龡&amp;H齲_x0001_C铣_x0014__x0007__x0001__x0001_ 3 3_2015财政决算公开" xfId="3163"/>
    <cellStyle name="?鹎%U龡&amp;H齲_x0001_C铣_x0014__x0007__x0001__x0001_ 3 4" xfId="462"/>
    <cellStyle name="?鹎%U龡&amp;H齲_x0001_C铣_x0014__x0007__x0001__x0001_ 3 4 10" xfId="3164"/>
    <cellStyle name="?鹎%U龡&amp;H齲_x0001_C铣_x0014__x0007__x0001__x0001_ 3 4 2" xfId="463"/>
    <cellStyle name="?鹎%U龡&amp;H齲_x0001_C铣_x0014__x0007__x0001__x0001_ 3 4 2 2" xfId="464"/>
    <cellStyle name="?鹎%U龡&amp;H齲_x0001_C铣_x0014__x0007__x0001__x0001_ 3 4 2 2 2" xfId="465"/>
    <cellStyle name="?鹎%U龡&amp;H齲_x0001_C铣_x0014__x0007__x0001__x0001_ 3 4 2 2 2 2" xfId="3167"/>
    <cellStyle name="?鹎%U龡&amp;H齲_x0001_C铣_x0014__x0007__x0001__x0001_ 3 4 2 2 3" xfId="466"/>
    <cellStyle name="?鹎%U龡&amp;H齲_x0001_C铣_x0014__x0007__x0001__x0001_ 3 4 2 2 3 2" xfId="3168"/>
    <cellStyle name="?鹎%U龡&amp;H齲_x0001_C铣_x0014__x0007__x0001__x0001_ 3 4 2 2 4" xfId="467"/>
    <cellStyle name="?鹎%U龡&amp;H齲_x0001_C铣_x0014__x0007__x0001__x0001_ 3 4 2 2 4 2" xfId="3169"/>
    <cellStyle name="?鹎%U龡&amp;H齲_x0001_C铣_x0014__x0007__x0001__x0001_ 3 4 2 2 5" xfId="3166"/>
    <cellStyle name="?鹎%U龡&amp;H齲_x0001_C铣_x0014__x0007__x0001__x0001_ 3 4 2 2_2015财政决算公开" xfId="3170"/>
    <cellStyle name="?鹎%U龡&amp;H齲_x0001_C铣_x0014__x0007__x0001__x0001_ 3 4 2 3" xfId="468"/>
    <cellStyle name="?鹎%U龡&amp;H齲_x0001_C铣_x0014__x0007__x0001__x0001_ 3 4 2 3 2" xfId="469"/>
    <cellStyle name="?鹎%U龡&amp;H齲_x0001_C铣_x0014__x0007__x0001__x0001_ 3 4 2 3 2 2" xfId="3172"/>
    <cellStyle name="?鹎%U龡&amp;H齲_x0001_C铣_x0014__x0007__x0001__x0001_ 3 4 2 3 3" xfId="470"/>
    <cellStyle name="?鹎%U龡&amp;H齲_x0001_C铣_x0014__x0007__x0001__x0001_ 3 4 2 3 3 2" xfId="3173"/>
    <cellStyle name="?鹎%U龡&amp;H齲_x0001_C铣_x0014__x0007__x0001__x0001_ 3 4 2 3 4" xfId="3171"/>
    <cellStyle name="?鹎%U龡&amp;H齲_x0001_C铣_x0014__x0007__x0001__x0001_ 3 4 2 3_2015财政决算公开" xfId="3174"/>
    <cellStyle name="?鹎%U龡&amp;H齲_x0001_C铣_x0014__x0007__x0001__x0001_ 3 4 2 4" xfId="473"/>
    <cellStyle name="?鹎%U龡&amp;H齲_x0001_C铣_x0014__x0007__x0001__x0001_ 3 4 2 4 2" xfId="453"/>
    <cellStyle name="?鹎%U龡&amp;H齲_x0001_C铣_x0014__x0007__x0001__x0001_ 3 4 2 4 2 2" xfId="3176"/>
    <cellStyle name="?鹎%U龡&amp;H齲_x0001_C铣_x0014__x0007__x0001__x0001_ 3 4 2 4 3" xfId="476"/>
    <cellStyle name="?鹎%U龡&amp;H齲_x0001_C铣_x0014__x0007__x0001__x0001_ 3 4 2 4 3 2" xfId="3177"/>
    <cellStyle name="?鹎%U龡&amp;H齲_x0001_C铣_x0014__x0007__x0001__x0001_ 3 4 2 4 4" xfId="477"/>
    <cellStyle name="?鹎%U龡&amp;H齲_x0001_C铣_x0014__x0007__x0001__x0001_ 3 4 2 4 4 2" xfId="3178"/>
    <cellStyle name="?鹎%U龡&amp;H齲_x0001_C铣_x0014__x0007__x0001__x0001_ 3 4 2 4 5" xfId="3175"/>
    <cellStyle name="?鹎%U龡&amp;H齲_x0001_C铣_x0014__x0007__x0001__x0001_ 3 4 2 4_2015财政决算公开" xfId="3179"/>
    <cellStyle name="?鹎%U龡&amp;H齲_x0001_C铣_x0014__x0007__x0001__x0001_ 3 4 2 5" xfId="480"/>
    <cellStyle name="?鹎%U龡&amp;H齲_x0001_C铣_x0014__x0007__x0001__x0001_ 3 4 2 5 2" xfId="3180"/>
    <cellStyle name="?鹎%U龡&amp;H齲_x0001_C铣_x0014__x0007__x0001__x0001_ 3 4 2 6" xfId="482"/>
    <cellStyle name="?鹎%U龡&amp;H齲_x0001_C铣_x0014__x0007__x0001__x0001_ 3 4 2 6 2" xfId="3181"/>
    <cellStyle name="?鹎%U龡&amp;H齲_x0001_C铣_x0014__x0007__x0001__x0001_ 3 4 2 7" xfId="484"/>
    <cellStyle name="?鹎%U龡&amp;H齲_x0001_C铣_x0014__x0007__x0001__x0001_ 3 4 2 7 2" xfId="3182"/>
    <cellStyle name="?鹎%U龡&amp;H齲_x0001_C铣_x0014__x0007__x0001__x0001_ 3 4 2 8" xfId="3165"/>
    <cellStyle name="?鹎%U龡&amp;H齲_x0001_C铣_x0014__x0007__x0001__x0001_ 3 4 2_2015财政决算公开" xfId="3183"/>
    <cellStyle name="?鹎%U龡&amp;H齲_x0001_C铣_x0014__x0007__x0001__x0001_ 3 4 3" xfId="486"/>
    <cellStyle name="?鹎%U龡&amp;H齲_x0001_C铣_x0014__x0007__x0001__x0001_ 3 4 3 2" xfId="123"/>
    <cellStyle name="?鹎%U龡&amp;H齲_x0001_C铣_x0014__x0007__x0001__x0001_ 3 4 3 2 2" xfId="3185"/>
    <cellStyle name="?鹎%U龡&amp;H齲_x0001_C铣_x0014__x0007__x0001__x0001_ 3 4 3 3" xfId="29"/>
    <cellStyle name="?鹎%U龡&amp;H齲_x0001_C铣_x0014__x0007__x0001__x0001_ 3 4 3 3 2" xfId="3186"/>
    <cellStyle name="?鹎%U龡&amp;H齲_x0001_C铣_x0014__x0007__x0001__x0001_ 3 4 3 4" xfId="36"/>
    <cellStyle name="?鹎%U龡&amp;H齲_x0001_C铣_x0014__x0007__x0001__x0001_ 3 4 3 4 2" xfId="3187"/>
    <cellStyle name="?鹎%U龡&amp;H齲_x0001_C铣_x0014__x0007__x0001__x0001_ 3 4 3 5" xfId="3184"/>
    <cellStyle name="?鹎%U龡&amp;H齲_x0001_C铣_x0014__x0007__x0001__x0001_ 3 4 3_2015财政决算公开" xfId="3188"/>
    <cellStyle name="?鹎%U龡&amp;H齲_x0001_C铣_x0014__x0007__x0001__x0001_ 3 4 4" xfId="325"/>
    <cellStyle name="?鹎%U龡&amp;H齲_x0001_C铣_x0014__x0007__x0001__x0001_ 3 4 4 2" xfId="100"/>
    <cellStyle name="?鹎%U龡&amp;H齲_x0001_C铣_x0014__x0007__x0001__x0001_ 3 4 4 2 2" xfId="3190"/>
    <cellStyle name="?鹎%U龡&amp;H齲_x0001_C铣_x0014__x0007__x0001__x0001_ 3 4 4 3" xfId="24"/>
    <cellStyle name="?鹎%U龡&amp;H齲_x0001_C铣_x0014__x0007__x0001__x0001_ 3 4 4 3 2" xfId="3191"/>
    <cellStyle name="?鹎%U龡&amp;H齲_x0001_C铣_x0014__x0007__x0001__x0001_ 3 4 4 4" xfId="329"/>
    <cellStyle name="?鹎%U龡&amp;H齲_x0001_C铣_x0014__x0007__x0001__x0001_ 3 4 4 4 2" xfId="3192"/>
    <cellStyle name="?鹎%U龡&amp;H齲_x0001_C铣_x0014__x0007__x0001__x0001_ 3 4 4 5" xfId="3189"/>
    <cellStyle name="?鹎%U龡&amp;H齲_x0001_C铣_x0014__x0007__x0001__x0001_ 3 4 4_2015财政决算公开" xfId="3193"/>
    <cellStyle name="?鹎%U龡&amp;H齲_x0001_C铣_x0014__x0007__x0001__x0001_ 3 4 5" xfId="331"/>
    <cellStyle name="?鹎%U龡&amp;H齲_x0001_C铣_x0014__x0007__x0001__x0001_ 3 4 5 2" xfId="334"/>
    <cellStyle name="?鹎%U龡&amp;H齲_x0001_C铣_x0014__x0007__x0001__x0001_ 3 4 5 2 2" xfId="3195"/>
    <cellStyle name="?鹎%U龡&amp;H齲_x0001_C铣_x0014__x0007__x0001__x0001_ 3 4 5 3" xfId="336"/>
    <cellStyle name="?鹎%U龡&amp;H齲_x0001_C铣_x0014__x0007__x0001__x0001_ 3 4 5 3 2" xfId="3196"/>
    <cellStyle name="?鹎%U龡&amp;H齲_x0001_C铣_x0014__x0007__x0001__x0001_ 3 4 5 4" xfId="3194"/>
    <cellStyle name="?鹎%U龡&amp;H齲_x0001_C铣_x0014__x0007__x0001__x0001_ 3 4 5_2015财政决算公开" xfId="3197"/>
    <cellStyle name="?鹎%U龡&amp;H齲_x0001_C铣_x0014__x0007__x0001__x0001_ 3 4 6" xfId="80"/>
    <cellStyle name="?鹎%U龡&amp;H齲_x0001_C铣_x0014__x0007__x0001__x0001_ 3 4 6 2" xfId="338"/>
    <cellStyle name="?鹎%U龡&amp;H齲_x0001_C铣_x0014__x0007__x0001__x0001_ 3 4 6 2 2" xfId="3199"/>
    <cellStyle name="?鹎%U龡&amp;H齲_x0001_C铣_x0014__x0007__x0001__x0001_ 3 4 6 3" xfId="340"/>
    <cellStyle name="?鹎%U龡&amp;H齲_x0001_C铣_x0014__x0007__x0001__x0001_ 3 4 6 3 2" xfId="3200"/>
    <cellStyle name="?鹎%U龡&amp;H齲_x0001_C铣_x0014__x0007__x0001__x0001_ 3 4 6 4" xfId="342"/>
    <cellStyle name="?鹎%U龡&amp;H齲_x0001_C铣_x0014__x0007__x0001__x0001_ 3 4 6 4 2" xfId="3201"/>
    <cellStyle name="?鹎%U龡&amp;H齲_x0001_C铣_x0014__x0007__x0001__x0001_ 3 4 6 5" xfId="3198"/>
    <cellStyle name="?鹎%U龡&amp;H齲_x0001_C铣_x0014__x0007__x0001__x0001_ 3 4 6_2015财政决算公开" xfId="3202"/>
    <cellStyle name="?鹎%U龡&amp;H齲_x0001_C铣_x0014__x0007__x0001__x0001_ 3 4 7" xfId="88"/>
    <cellStyle name="?鹎%U龡&amp;H齲_x0001_C铣_x0014__x0007__x0001__x0001_ 3 4 7 2" xfId="3203"/>
    <cellStyle name="?鹎%U龡&amp;H齲_x0001_C铣_x0014__x0007__x0001__x0001_ 3 4 8" xfId="345"/>
    <cellStyle name="?鹎%U龡&amp;H齲_x0001_C铣_x0014__x0007__x0001__x0001_ 3 4 8 2" xfId="3204"/>
    <cellStyle name="?鹎%U龡&amp;H齲_x0001_C铣_x0014__x0007__x0001__x0001_ 3 4 9" xfId="347"/>
    <cellStyle name="?鹎%U龡&amp;H齲_x0001_C铣_x0014__x0007__x0001__x0001_ 3 4 9 2" xfId="3205"/>
    <cellStyle name="?鹎%U龡&amp;H齲_x0001_C铣_x0014__x0007__x0001__x0001_ 3 4_2015财政决算公开" xfId="3206"/>
    <cellStyle name="?鹎%U龡&amp;H齲_x0001_C铣_x0014__x0007__x0001__x0001_ 3 5" xfId="487"/>
    <cellStyle name="?鹎%U龡&amp;H齲_x0001_C铣_x0014__x0007__x0001__x0001_ 3 5 2" xfId="488"/>
    <cellStyle name="?鹎%U龡&amp;H齲_x0001_C铣_x0014__x0007__x0001__x0001_ 3 5 2 2" xfId="3208"/>
    <cellStyle name="?鹎%U龡&amp;H齲_x0001_C铣_x0014__x0007__x0001__x0001_ 3 5 3" xfId="3207"/>
    <cellStyle name="?鹎%U龡&amp;H齲_x0001_C铣_x0014__x0007__x0001__x0001_ 3 5_2015财政决算公开" xfId="3209"/>
    <cellStyle name="?鹎%U龡&amp;H齲_x0001_C铣_x0014__x0007__x0001__x0001_ 3 6" xfId="489"/>
    <cellStyle name="?鹎%U龡&amp;H齲_x0001_C铣_x0014__x0007__x0001__x0001_ 3 6 2" xfId="491"/>
    <cellStyle name="?鹎%U龡&amp;H齲_x0001_C铣_x0014__x0007__x0001__x0001_ 3 6 2 2" xfId="3211"/>
    <cellStyle name="?鹎%U龡&amp;H齲_x0001_C铣_x0014__x0007__x0001__x0001_ 3 6 3" xfId="233"/>
    <cellStyle name="?鹎%U龡&amp;H齲_x0001_C铣_x0014__x0007__x0001__x0001_ 3 6 3 2" xfId="3212"/>
    <cellStyle name="?鹎%U龡&amp;H齲_x0001_C铣_x0014__x0007__x0001__x0001_ 3 6 4" xfId="3210"/>
    <cellStyle name="?鹎%U龡&amp;H齲_x0001_C铣_x0014__x0007__x0001__x0001_ 3 6_2015财政决算公开" xfId="3213"/>
    <cellStyle name="?鹎%U龡&amp;H齲_x0001_C铣_x0014__x0007__x0001__x0001_ 3 7" xfId="495"/>
    <cellStyle name="?鹎%U龡&amp;H齲_x0001_C铣_x0014__x0007__x0001__x0001_ 3 7 2" xfId="3214"/>
    <cellStyle name="?鹎%U龡&amp;H齲_x0001_C铣_x0014__x0007__x0001__x0001_ 3 8" xfId="496"/>
    <cellStyle name="?鹎%U龡&amp;H齲_x0001_C铣_x0014__x0007__x0001__x0001_ 3 8 2" xfId="3215"/>
    <cellStyle name="?鹎%U龡&amp;H齲_x0001_C铣_x0014__x0007__x0001__x0001_ 3 9" xfId="196"/>
    <cellStyle name="?鹎%U龡&amp;H齲_x0001_C铣_x0014__x0007__x0001__x0001_ 3 9 2" xfId="3216"/>
    <cellStyle name="?鹎%U龡&amp;H齲_x0001_C铣_x0014__x0007__x0001__x0001_ 3_2015财政决算公开" xfId="3217"/>
    <cellStyle name="?鹎%U龡&amp;H齲_x0001_C铣_x0014__x0007__x0001__x0001_ 4" xfId="458"/>
    <cellStyle name="?鹎%U龡&amp;H齲_x0001_C铣_x0014__x0007__x0001__x0001_ 4 10" xfId="3218"/>
    <cellStyle name="?鹎%U龡&amp;H齲_x0001_C铣_x0014__x0007__x0001__x0001_ 4 2" xfId="302"/>
    <cellStyle name="?鹎%U龡&amp;H齲_x0001_C铣_x0014__x0007__x0001__x0001_ 4 2 2" xfId="499"/>
    <cellStyle name="?鹎%U龡&amp;H齲_x0001_C铣_x0014__x0007__x0001__x0001_ 4 2 2 2" xfId="502"/>
    <cellStyle name="?鹎%U龡&amp;H齲_x0001_C铣_x0014__x0007__x0001__x0001_ 4 2 2 2 2" xfId="3221"/>
    <cellStyle name="?鹎%U龡&amp;H齲_x0001_C铣_x0014__x0007__x0001__x0001_ 4 2 2 3" xfId="505"/>
    <cellStyle name="?鹎%U龡&amp;H齲_x0001_C铣_x0014__x0007__x0001__x0001_ 4 2 2 3 2" xfId="3222"/>
    <cellStyle name="?鹎%U龡&amp;H齲_x0001_C铣_x0014__x0007__x0001__x0001_ 4 2 2 4" xfId="507"/>
    <cellStyle name="?鹎%U龡&amp;H齲_x0001_C铣_x0014__x0007__x0001__x0001_ 4 2 2 4 2" xfId="3223"/>
    <cellStyle name="?鹎%U龡&amp;H齲_x0001_C铣_x0014__x0007__x0001__x0001_ 4 2 2 5" xfId="508"/>
    <cellStyle name="?鹎%U龡&amp;H齲_x0001_C铣_x0014__x0007__x0001__x0001_ 4 2 2 5 2" xfId="3224"/>
    <cellStyle name="?鹎%U龡&amp;H齲_x0001_C铣_x0014__x0007__x0001__x0001_ 4 2 2 6" xfId="3220"/>
    <cellStyle name="?鹎%U龡&amp;H齲_x0001_C铣_x0014__x0007__x0001__x0001_ 4 2 2_2015财政决算公开" xfId="3225"/>
    <cellStyle name="?鹎%U龡&amp;H齲_x0001_C铣_x0014__x0007__x0001__x0001_ 4 2 3" xfId="511"/>
    <cellStyle name="?鹎%U龡&amp;H齲_x0001_C铣_x0014__x0007__x0001__x0001_ 4 2 3 2" xfId="514"/>
    <cellStyle name="?鹎%U龡&amp;H齲_x0001_C铣_x0014__x0007__x0001__x0001_ 4 2 3 2 2" xfId="3227"/>
    <cellStyle name="?鹎%U龡&amp;H齲_x0001_C铣_x0014__x0007__x0001__x0001_ 4 2 3 3" xfId="517"/>
    <cellStyle name="?鹎%U龡&amp;H齲_x0001_C铣_x0014__x0007__x0001__x0001_ 4 2 3 3 2" xfId="3228"/>
    <cellStyle name="?鹎%U龡&amp;H齲_x0001_C铣_x0014__x0007__x0001__x0001_ 4 2 3 4" xfId="3226"/>
    <cellStyle name="?鹎%U龡&amp;H齲_x0001_C铣_x0014__x0007__x0001__x0001_ 4 2 3_2015财政决算公开" xfId="3229"/>
    <cellStyle name="?鹎%U龡&amp;H齲_x0001_C铣_x0014__x0007__x0001__x0001_ 4 2 4" xfId="420"/>
    <cellStyle name="?鹎%U龡&amp;H齲_x0001_C铣_x0014__x0007__x0001__x0001_ 4 2 4 2" xfId="423"/>
    <cellStyle name="?鹎%U龡&amp;H齲_x0001_C铣_x0014__x0007__x0001__x0001_ 4 2 4 2 2" xfId="3231"/>
    <cellStyle name="?鹎%U龡&amp;H齲_x0001_C铣_x0014__x0007__x0001__x0001_ 4 2 4 3" xfId="425"/>
    <cellStyle name="?鹎%U龡&amp;H齲_x0001_C铣_x0014__x0007__x0001__x0001_ 4 2 4 3 2" xfId="3232"/>
    <cellStyle name="?鹎%U龡&amp;H齲_x0001_C铣_x0014__x0007__x0001__x0001_ 4 2 4 4" xfId="427"/>
    <cellStyle name="?鹎%U龡&amp;H齲_x0001_C铣_x0014__x0007__x0001__x0001_ 4 2 4 4 2" xfId="3233"/>
    <cellStyle name="?鹎%U龡&amp;H齲_x0001_C铣_x0014__x0007__x0001__x0001_ 4 2 4 5" xfId="3230"/>
    <cellStyle name="?鹎%U龡&amp;H齲_x0001_C铣_x0014__x0007__x0001__x0001_ 4 2 4_2015财政决算公开" xfId="3234"/>
    <cellStyle name="?鹎%U龡&amp;H齲_x0001_C铣_x0014__x0007__x0001__x0001_ 4 2 5" xfId="431"/>
    <cellStyle name="?鹎%U龡&amp;H齲_x0001_C铣_x0014__x0007__x0001__x0001_ 4 2 5 2" xfId="3235"/>
    <cellStyle name="?鹎%U龡&amp;H齲_x0001_C铣_x0014__x0007__x0001__x0001_ 4 2 6" xfId="436"/>
    <cellStyle name="?鹎%U龡&amp;H齲_x0001_C铣_x0014__x0007__x0001__x0001_ 4 2 6 2" xfId="3236"/>
    <cellStyle name="?鹎%U龡&amp;H齲_x0001_C铣_x0014__x0007__x0001__x0001_ 4 2 7" xfId="445"/>
    <cellStyle name="?鹎%U龡&amp;H齲_x0001_C铣_x0014__x0007__x0001__x0001_ 4 2 7 2" xfId="3237"/>
    <cellStyle name="?鹎%U龡&amp;H齲_x0001_C铣_x0014__x0007__x0001__x0001_ 4 2 8" xfId="3219"/>
    <cellStyle name="?鹎%U龡&amp;H齲_x0001_C铣_x0014__x0007__x0001__x0001_ 4 2_2015财政决算公开" xfId="3238"/>
    <cellStyle name="?鹎%U龡&amp;H齲_x0001_C铣_x0014__x0007__x0001__x0001_ 4 3" xfId="305"/>
    <cellStyle name="?鹎%U龡&amp;H齲_x0001_C铣_x0014__x0007__x0001__x0001_ 4 3 2" xfId="519"/>
    <cellStyle name="?鹎%U龡&amp;H齲_x0001_C铣_x0014__x0007__x0001__x0001_ 4 3 2 2" xfId="3240"/>
    <cellStyle name="?鹎%U龡&amp;H齲_x0001_C铣_x0014__x0007__x0001__x0001_ 4 3 3" xfId="2"/>
    <cellStyle name="?鹎%U龡&amp;H齲_x0001_C铣_x0014__x0007__x0001__x0001_ 4 3 3 2" xfId="3241"/>
    <cellStyle name="?鹎%U龡&amp;H齲_x0001_C铣_x0014__x0007__x0001__x0001_ 4 3 4" xfId="315"/>
    <cellStyle name="?鹎%U龡&amp;H齲_x0001_C铣_x0014__x0007__x0001__x0001_ 4 3 4 2" xfId="3242"/>
    <cellStyle name="?鹎%U龡&amp;H齲_x0001_C铣_x0014__x0007__x0001__x0001_ 4 3 5" xfId="456"/>
    <cellStyle name="?鹎%U龡&amp;H齲_x0001_C铣_x0014__x0007__x0001__x0001_ 4 3 5 2" xfId="3243"/>
    <cellStyle name="?鹎%U龡&amp;H齲_x0001_C铣_x0014__x0007__x0001__x0001_ 4 3 6" xfId="3239"/>
    <cellStyle name="?鹎%U龡&amp;H齲_x0001_C铣_x0014__x0007__x0001__x0001_ 4 3_2015财政决算公开" xfId="3244"/>
    <cellStyle name="?鹎%U龡&amp;H齲_x0001_C铣_x0014__x0007__x0001__x0001_ 4 4" xfId="521"/>
    <cellStyle name="?鹎%U龡&amp;H齲_x0001_C铣_x0014__x0007__x0001__x0001_ 4 4 2" xfId="523"/>
    <cellStyle name="?鹎%U龡&amp;H齲_x0001_C铣_x0014__x0007__x0001__x0001_ 4 4 2 2" xfId="3246"/>
    <cellStyle name="?鹎%U龡&amp;H齲_x0001_C铣_x0014__x0007__x0001__x0001_ 4 4 3" xfId="526"/>
    <cellStyle name="?鹎%U龡&amp;H齲_x0001_C铣_x0014__x0007__x0001__x0001_ 4 4 3 2" xfId="3247"/>
    <cellStyle name="?鹎%U龡&amp;H齲_x0001_C铣_x0014__x0007__x0001__x0001_ 4 4 4" xfId="386"/>
    <cellStyle name="?鹎%U龡&amp;H齲_x0001_C铣_x0014__x0007__x0001__x0001_ 4 4 4 2" xfId="3248"/>
    <cellStyle name="?鹎%U龡&amp;H齲_x0001_C铣_x0014__x0007__x0001__x0001_ 4 4 5" xfId="3245"/>
    <cellStyle name="?鹎%U龡&amp;H齲_x0001_C铣_x0014__x0007__x0001__x0001_ 4 4_2015财政决算公开" xfId="3249"/>
    <cellStyle name="?鹎%U龡&amp;H齲_x0001_C铣_x0014__x0007__x0001__x0001_ 4 5" xfId="528"/>
    <cellStyle name="?鹎%U龡&amp;H齲_x0001_C铣_x0014__x0007__x0001__x0001_ 4 5 2" xfId="530"/>
    <cellStyle name="?鹎%U龡&amp;H齲_x0001_C铣_x0014__x0007__x0001__x0001_ 4 5 2 2" xfId="3251"/>
    <cellStyle name="?鹎%U龡&amp;H齲_x0001_C铣_x0014__x0007__x0001__x0001_ 4 5 3" xfId="531"/>
    <cellStyle name="?鹎%U龡&amp;H齲_x0001_C铣_x0014__x0007__x0001__x0001_ 4 5 3 2" xfId="3252"/>
    <cellStyle name="?鹎%U龡&amp;H齲_x0001_C铣_x0014__x0007__x0001__x0001_ 4 5 4" xfId="3250"/>
    <cellStyle name="?鹎%U龡&amp;H齲_x0001_C铣_x0014__x0007__x0001__x0001_ 4 5_2015财政决算公开" xfId="3253"/>
    <cellStyle name="?鹎%U龡&amp;H齲_x0001_C铣_x0014__x0007__x0001__x0001_ 4 6" xfId="533"/>
    <cellStyle name="?鹎%U龡&amp;H齲_x0001_C铣_x0014__x0007__x0001__x0001_ 4 6 2" xfId="536"/>
    <cellStyle name="?鹎%U龡&amp;H齲_x0001_C铣_x0014__x0007__x0001__x0001_ 4 6 2 2" xfId="3255"/>
    <cellStyle name="?鹎%U龡&amp;H齲_x0001_C铣_x0014__x0007__x0001__x0001_ 4 6 3" xfId="538"/>
    <cellStyle name="?鹎%U龡&amp;H齲_x0001_C铣_x0014__x0007__x0001__x0001_ 4 6 3 2" xfId="3256"/>
    <cellStyle name="?鹎%U龡&amp;H齲_x0001_C铣_x0014__x0007__x0001__x0001_ 4 6 4" xfId="404"/>
    <cellStyle name="?鹎%U龡&amp;H齲_x0001_C铣_x0014__x0007__x0001__x0001_ 4 6 4 2" xfId="3257"/>
    <cellStyle name="?鹎%U龡&amp;H齲_x0001_C铣_x0014__x0007__x0001__x0001_ 4 6 5" xfId="3254"/>
    <cellStyle name="?鹎%U龡&amp;H齲_x0001_C铣_x0014__x0007__x0001__x0001_ 4 6_2015财政决算公开" xfId="3258"/>
    <cellStyle name="?鹎%U龡&amp;H齲_x0001_C铣_x0014__x0007__x0001__x0001_ 4 7" xfId="539"/>
    <cellStyle name="?鹎%U龡&amp;H齲_x0001_C铣_x0014__x0007__x0001__x0001_ 4 7 2" xfId="3259"/>
    <cellStyle name="?鹎%U龡&amp;H齲_x0001_C铣_x0014__x0007__x0001__x0001_ 4 8" xfId="540"/>
    <cellStyle name="?鹎%U龡&amp;H齲_x0001_C铣_x0014__x0007__x0001__x0001_ 4 8 2" xfId="3260"/>
    <cellStyle name="?鹎%U龡&amp;H齲_x0001_C铣_x0014__x0007__x0001__x0001_ 4 9" xfId="203"/>
    <cellStyle name="?鹎%U龡&amp;H齲_x0001_C铣_x0014__x0007__x0001__x0001_ 4 9 2" xfId="3261"/>
    <cellStyle name="?鹎%U龡&amp;H齲_x0001_C铣_x0014__x0007__x0001__x0001_ 4_2015财政决算公开" xfId="3262"/>
    <cellStyle name="?鹎%U龡&amp;H齲_x0001_C铣_x0014__x0007__x0001__x0001_ 5" xfId="461"/>
    <cellStyle name="?鹎%U龡&amp;H齲_x0001_C铣_x0014__x0007__x0001__x0001_ 5 2" xfId="269"/>
    <cellStyle name="?鹎%U龡&amp;H齲_x0001_C铣_x0014__x0007__x0001__x0001_ 5 2 2" xfId="3264"/>
    <cellStyle name="?鹎%U龡&amp;H齲_x0001_C铣_x0014__x0007__x0001__x0001_ 5 3" xfId="542"/>
    <cellStyle name="?鹎%U龡&amp;H齲_x0001_C铣_x0014__x0007__x0001__x0001_ 5 3 2" xfId="3265"/>
    <cellStyle name="?鹎%U龡&amp;H齲_x0001_C铣_x0014__x0007__x0001__x0001_ 5 4" xfId="3263"/>
    <cellStyle name="?鹎%U龡&amp;H齲_x0001_C铣_x0014__x0007__x0001__x0001_ 5_2015财政决算公开" xfId="3266"/>
    <cellStyle name="?鹎%U龡&amp;H齲_x0001_C铣_x0014__x0007__x0001__x0001_ 6" xfId="545"/>
    <cellStyle name="?鹎%U龡&amp;H齲_x0001_C铣_x0014__x0007__x0001__x0001_ 6 2" xfId="549"/>
    <cellStyle name="?鹎%U龡&amp;H齲_x0001_C铣_x0014__x0007__x0001__x0001_ 6 2 2" xfId="3268"/>
    <cellStyle name="?鹎%U龡&amp;H齲_x0001_C铣_x0014__x0007__x0001__x0001_ 6 3" xfId="552"/>
    <cellStyle name="?鹎%U龡&amp;H齲_x0001_C铣_x0014__x0007__x0001__x0001_ 6 3 2" xfId="3269"/>
    <cellStyle name="?鹎%U龡&amp;H齲_x0001_C铣_x0014__x0007__x0001__x0001_ 6 4" xfId="3267"/>
    <cellStyle name="?鹎%U龡&amp;H齲_x0001_C铣_x0014__x0007__x0001__x0001_ 6_2015财政决算公开" xfId="3270"/>
    <cellStyle name="?鹎%U龡&amp;H齲_x0001_C铣_x0014__x0007__x0001__x0001_ 7" xfId="2853"/>
    <cellStyle name="20% - 强调文字颜色 1" xfId="553"/>
    <cellStyle name="20% - 强调文字颜色 1 2" xfId="554"/>
    <cellStyle name="20% - 强调文字颜色 1 2 2" xfId="147"/>
    <cellStyle name="20% - 强调文字颜色 1 2 2 2" xfId="152"/>
    <cellStyle name="20% - 强调文字颜色 1 2 2 2 2" xfId="555"/>
    <cellStyle name="20% - 强调文字颜色 1 2 2 2 2 2" xfId="3273"/>
    <cellStyle name="20% - 强调文字颜色 1 2 2 2 3" xfId="2397"/>
    <cellStyle name="20% - 强调文字颜色 1 2 2 2_2015财政决算公开" xfId="3274"/>
    <cellStyle name="20% - 强调文字颜色 1 2 2 3" xfId="158"/>
    <cellStyle name="20% - 强调文字颜色 1 2 2 3 2" xfId="2398"/>
    <cellStyle name="20% - 强调文字颜色 1 2 2 4" xfId="2396"/>
    <cellStyle name="20% - 强调文字颜色 1 2 2_2015财政决算公开" xfId="3275"/>
    <cellStyle name="20% - 强调文字颜色 1 2 3" xfId="12"/>
    <cellStyle name="20% - 强调文字颜色 1 2 3 2" xfId="49"/>
    <cellStyle name="20% - 强调文字颜色 1 2 3 2 2" xfId="53"/>
    <cellStyle name="20% - 强调文字颜色 1 2 3 2 2 2" xfId="3278"/>
    <cellStyle name="20% - 强调文字颜色 1 2 3 2 3" xfId="3277"/>
    <cellStyle name="20% - 强调文字颜色 1 2 3 2_2015财政决算公开" xfId="3279"/>
    <cellStyle name="20% - 强调文字颜色 1 2 3 3" xfId="90"/>
    <cellStyle name="20% - 强调文字颜色 1 2 3 3 2" xfId="3280"/>
    <cellStyle name="20% - 强调文字颜色 1 2 3 4" xfId="2399"/>
    <cellStyle name="20% - 强调文字颜色 1 2 3 5" xfId="3276"/>
    <cellStyle name="20% - 强调文字颜色 1 2 3_2015财政决算公开" xfId="3281"/>
    <cellStyle name="20% - 强调文字颜色 1 2 4" xfId="163"/>
    <cellStyle name="20% - 强调文字颜色 1 2 4 2" xfId="166"/>
    <cellStyle name="20% - 强调文字颜色 1 2 4 2 2" xfId="3283"/>
    <cellStyle name="20% - 强调文字颜色 1 2 4 3" xfId="2400"/>
    <cellStyle name="20% - 强调文字颜色 1 2 4 4" xfId="3282"/>
    <cellStyle name="20% - 强调文字颜色 1 2 4_2015财政决算公开" xfId="3284"/>
    <cellStyle name="20% - 强调文字颜色 1 2 5" xfId="226"/>
    <cellStyle name="20% - 强调文字颜色 1 2 5 2" xfId="3285"/>
    <cellStyle name="20% - 强调文字颜色 1 2 6" xfId="2395"/>
    <cellStyle name="20% - 强调文字颜色 1 2 7" xfId="3272"/>
    <cellStyle name="20% - 强调文字颜色 1 2_2015财政决算公开" xfId="3286"/>
    <cellStyle name="20% - 强调文字颜色 1 3" xfId="557"/>
    <cellStyle name="20% - 强调文字颜色 1 3 2" xfId="211"/>
    <cellStyle name="20% - 强调文字颜色 1 3 2 2" xfId="21"/>
    <cellStyle name="20% - 强调文字颜色 1 3 2 2 2" xfId="95"/>
    <cellStyle name="20% - 强调文字颜色 1 3 2 2 2 2" xfId="3289"/>
    <cellStyle name="20% - 强调文字颜色 1 3 2 2 3" xfId="3288"/>
    <cellStyle name="20% - 强调文字颜色 1 3 2 2_2015财政决算公开" xfId="3290"/>
    <cellStyle name="20% - 强调文字颜色 1 3 2 3" xfId="558"/>
    <cellStyle name="20% - 强调文字颜色 1 3 2 3 2" xfId="3291"/>
    <cellStyle name="20% - 强调文字颜色 1 3 2 4" xfId="3287"/>
    <cellStyle name="20% - 强调文字颜色 1 3 2_2015财政决算公开" xfId="3292"/>
    <cellStyle name="20% - 强调文字颜色 1 3 3" xfId="216"/>
    <cellStyle name="20% - 强调文字颜色 1 3 3 2" xfId="319"/>
    <cellStyle name="20% - 强调文字颜色 1 3 3 2 2" xfId="3294"/>
    <cellStyle name="20% - 强调文字颜色 1 3 3 3" xfId="3293"/>
    <cellStyle name="20% - 强调文字颜色 1 3 3_2015财政决算公开" xfId="3295"/>
    <cellStyle name="20% - 强调文字颜色 1 3 4" xfId="221"/>
    <cellStyle name="20% - 强调文字颜色 1 3 4 2" xfId="3296"/>
    <cellStyle name="20% - 强调文字颜色 1 3 5" xfId="2401"/>
    <cellStyle name="20% - 强调文字颜色 1 3_2015财政决算公开" xfId="3297"/>
    <cellStyle name="20% - 强调文字颜色 1 4" xfId="492"/>
    <cellStyle name="20% - 强调文字颜色 1 4 2" xfId="298"/>
    <cellStyle name="20% - 强调文字颜色 1 4 2 2" xfId="104"/>
    <cellStyle name="20% - 强调文字颜色 1 4 2 2 2" xfId="3300"/>
    <cellStyle name="20% - 强调文字颜色 1 4 2 3" xfId="3299"/>
    <cellStyle name="20% - 强调文字颜色 1 4 2_2015财政决算公开" xfId="3301"/>
    <cellStyle name="20% - 强调文字颜色 1 4 3" xfId="301"/>
    <cellStyle name="20% - 强调文字颜色 1 4 3 2" xfId="3302"/>
    <cellStyle name="20% - 强调文字颜色 1 4 4" xfId="3298"/>
    <cellStyle name="20% - 强调文字颜色 1 4_2015财政决算公开" xfId="3303"/>
    <cellStyle name="20% - 强调文字颜色 1 5" xfId="234"/>
    <cellStyle name="20% - 强调文字颜色 1 5 2" xfId="264"/>
    <cellStyle name="20% - 强调文字颜色 1 5 2 2" xfId="561"/>
    <cellStyle name="20% - 强调文字颜色 1 5 2 2 2" xfId="3306"/>
    <cellStyle name="20% - 强调文字颜色 1 5 2 3" xfId="3305"/>
    <cellStyle name="20% - 强调文字颜色 1 5 2_2015财政决算公开" xfId="3307"/>
    <cellStyle name="20% - 强调文字颜色 1 5 3" xfId="266"/>
    <cellStyle name="20% - 强调文字颜色 1 5 3 2" xfId="3308"/>
    <cellStyle name="20% - 强调文字颜色 1 5 4" xfId="3304"/>
    <cellStyle name="20% - 强调文字颜色 1 5_2015财政决算公开" xfId="3309"/>
    <cellStyle name="20% - 强调文字颜色 1 6" xfId="237"/>
    <cellStyle name="20% - 强调文字颜色 1 6 2" xfId="562"/>
    <cellStyle name="20% - 强调文字颜色 1 6 2 2" xfId="3311"/>
    <cellStyle name="20% - 强调文字颜色 1 6 3" xfId="3310"/>
    <cellStyle name="20% - 强调文字颜色 1 6_2015财政决算公开" xfId="3312"/>
    <cellStyle name="20% - 强调文字颜色 1 7" xfId="242"/>
    <cellStyle name="20% - 强调文字颜色 1 7 2" xfId="3313"/>
    <cellStyle name="20% - 强调文字颜色 1 8" xfId="2394"/>
    <cellStyle name="20% - 强调文字颜色 1 9" xfId="3271"/>
    <cellStyle name="20% - 强调文字颜色 2" xfId="565"/>
    <cellStyle name="20% - 强调文字颜色 2 2" xfId="566"/>
    <cellStyle name="20% - 强调文字颜色 2 2 2" xfId="360"/>
    <cellStyle name="20% - 强调文字颜色 2 2 2 2" xfId="41"/>
    <cellStyle name="20% - 强调文字颜色 2 2 2 2 2" xfId="568"/>
    <cellStyle name="20% - 强调文字颜色 2 2 2 2 2 2" xfId="3316"/>
    <cellStyle name="20% - 强调文字颜色 2 2 2 2 3" xfId="2405"/>
    <cellStyle name="20% - 强调文字颜色 2 2 2 2_2015财政决算公开" xfId="3317"/>
    <cellStyle name="20% - 强调文字颜色 2 2 2 3" xfId="367"/>
    <cellStyle name="20% - 强调文字颜色 2 2 2 3 2" xfId="2406"/>
    <cellStyle name="20% - 强调文字颜色 2 2 2 4" xfId="2404"/>
    <cellStyle name="20% - 强调文字颜色 2 2 2_2015财政决算公开" xfId="3318"/>
    <cellStyle name="20% - 强调文字颜色 2 2 3" xfId="369"/>
    <cellStyle name="20% - 强调文字颜色 2 2 3 2" xfId="253"/>
    <cellStyle name="20% - 强调文字颜色 2 2 3 2 2" xfId="570"/>
    <cellStyle name="20% - 强调文字颜色 2 2 3 2 2 2" xfId="3321"/>
    <cellStyle name="20% - 强调文字颜色 2 2 3 2 3" xfId="3320"/>
    <cellStyle name="20% - 强调文字颜色 2 2 3 2_2015财政决算公开" xfId="3322"/>
    <cellStyle name="20% - 强调文字颜色 2 2 3 3" xfId="259"/>
    <cellStyle name="20% - 强调文字颜色 2 2 3 3 2" xfId="3323"/>
    <cellStyle name="20% - 强调文字颜色 2 2 3 4" xfId="2407"/>
    <cellStyle name="20% - 强调文字颜色 2 2 3 5" xfId="3319"/>
    <cellStyle name="20% - 强调文字颜色 2 2 3_2015财政决算公开" xfId="3324"/>
    <cellStyle name="20% - 强调文字颜色 2 2 4" xfId="373"/>
    <cellStyle name="20% - 强调文字颜色 2 2 4 2" xfId="572"/>
    <cellStyle name="20% - 强调文字颜色 2 2 4 2 2" xfId="3326"/>
    <cellStyle name="20% - 强调文字颜色 2 2 4 3" xfId="2408"/>
    <cellStyle name="20% - 强调文字颜色 2 2 4 4" xfId="3325"/>
    <cellStyle name="20% - 强调文字颜色 2 2 4_2015财政决算公开" xfId="3327"/>
    <cellStyle name="20% - 强调文字颜色 2 2 5" xfId="377"/>
    <cellStyle name="20% - 强调文字颜色 2 2 5 2" xfId="3328"/>
    <cellStyle name="20% - 强调文字颜色 2 2 6" xfId="2403"/>
    <cellStyle name="20% - 强调文字颜色 2 2 7" xfId="3315"/>
    <cellStyle name="20% - 强调文字颜色 2 2_2015财政决算公开" xfId="3329"/>
    <cellStyle name="20% - 强调文字颜色 2 3" xfId="575"/>
    <cellStyle name="20% - 强调文字颜色 2 3 2" xfId="64"/>
    <cellStyle name="20% - 强调文字颜色 2 3 2 2" xfId="576"/>
    <cellStyle name="20% - 强调文字颜色 2 3 2 2 2" xfId="578"/>
    <cellStyle name="20% - 强调文字颜色 2 3 2 2 2 2" xfId="3332"/>
    <cellStyle name="20% - 强调文字颜色 2 3 2 2 3" xfId="3331"/>
    <cellStyle name="20% - 强调文字颜色 2 3 2 2_2015财政决算公开" xfId="3333"/>
    <cellStyle name="20% - 强调文字颜色 2 3 2 3" xfId="579"/>
    <cellStyle name="20% - 强调文字颜色 2 3 2 3 2" xfId="3334"/>
    <cellStyle name="20% - 强调文字颜色 2 3 2 4" xfId="3330"/>
    <cellStyle name="20% - 强调文字颜色 2 3 2_2015财政决算公开" xfId="3335"/>
    <cellStyle name="20% - 强调文字颜色 2 3 3" xfId="69"/>
    <cellStyle name="20% - 强调文字颜色 2 3 3 2" xfId="580"/>
    <cellStyle name="20% - 强调文字颜色 2 3 3 2 2" xfId="3337"/>
    <cellStyle name="20% - 强调文字颜色 2 3 3 3" xfId="3336"/>
    <cellStyle name="20% - 强调文字颜色 2 3 3_2015财政决算公开" xfId="3338"/>
    <cellStyle name="20% - 强调文字颜色 2 3 4" xfId="413"/>
    <cellStyle name="20% - 强调文字颜色 2 3 4 2" xfId="3339"/>
    <cellStyle name="20% - 强调文字颜色 2 3 5" xfId="2409"/>
    <cellStyle name="20% - 强调文字颜色 2 3_2015财政决算公开" xfId="3340"/>
    <cellStyle name="20% - 强调文字颜色 2 4" xfId="582"/>
    <cellStyle name="20% - 强调文字颜色 2 4 2" xfId="86"/>
    <cellStyle name="20% - 强调文字颜色 2 4 2 2" xfId="564"/>
    <cellStyle name="20% - 强调文字颜色 2 4 2 2 2" xfId="3343"/>
    <cellStyle name="20% - 强调文字颜色 2 4 2 3" xfId="3342"/>
    <cellStyle name="20% - 强调文字颜色 2 4 2_2015财政决算公开" xfId="3344"/>
    <cellStyle name="20% - 强调文字颜色 2 4 3" xfId="343"/>
    <cellStyle name="20% - 强调文字颜色 2 4 3 2" xfId="3345"/>
    <cellStyle name="20% - 强调文字颜色 2 4 4" xfId="3341"/>
    <cellStyle name="20% - 强调文字颜色 2 4_2015财政决算公开" xfId="3346"/>
    <cellStyle name="20% - 强调文字颜色 2 5" xfId="31"/>
    <cellStyle name="20% - 强调文字颜色 2 5 2" xfId="93"/>
    <cellStyle name="20% - 强调文字颜色 2 5 2 2" xfId="583"/>
    <cellStyle name="20% - 强调文字颜色 2 5 2 2 2" xfId="3349"/>
    <cellStyle name="20% - 强调文字颜色 2 5 2 3" xfId="3348"/>
    <cellStyle name="20% - 强调文字颜色 2 5 2_2015财政决算公开" xfId="3350"/>
    <cellStyle name="20% - 强调文字颜色 2 5 3" xfId="97"/>
    <cellStyle name="20% - 强调文字颜色 2 5 3 2" xfId="3351"/>
    <cellStyle name="20% - 强调文字颜色 2 5 4" xfId="3347"/>
    <cellStyle name="20% - 强调文字颜色 2 5_2015财政决算公开" xfId="3352"/>
    <cellStyle name="20% - 强调文字颜色 2 6" xfId="40"/>
    <cellStyle name="20% - 强调文字颜色 2 6 2" xfId="567"/>
    <cellStyle name="20% - 强调文字颜色 2 6 2 2" xfId="3354"/>
    <cellStyle name="20% - 强调文字颜色 2 6 3" xfId="3353"/>
    <cellStyle name="20% - 强调文字颜色 2 6_2015财政决算公开" xfId="3355"/>
    <cellStyle name="20% - 强调文字颜色 2 7" xfId="366"/>
    <cellStyle name="20% - 强调文字颜色 2 7 2" xfId="3356"/>
    <cellStyle name="20% - 强调文字颜色 2 8" xfId="2402"/>
    <cellStyle name="20% - 强调文字颜色 2 9" xfId="3314"/>
    <cellStyle name="20% - 强调文字颜色 3" xfId="584"/>
    <cellStyle name="20% - 强调文字颜色 3 2" xfId="586"/>
    <cellStyle name="20% - 强调文字颜色 3 2 2" xfId="443"/>
    <cellStyle name="20% - 强调文字颜色 3 2 2 2" xfId="587"/>
    <cellStyle name="20% - 强调文字颜色 3 2 2 2 2" xfId="588"/>
    <cellStyle name="20% - 强调文字颜色 3 2 2 2 2 2" xfId="3359"/>
    <cellStyle name="20% - 强调文字颜色 3 2 2 2 3" xfId="2413"/>
    <cellStyle name="20% - 强调文字颜色 3 2 2 2_2015财政决算公开" xfId="3360"/>
    <cellStyle name="20% - 强调文字颜色 3 2 2 3" xfId="589"/>
    <cellStyle name="20% - 强调文字颜色 3 2 2 3 2" xfId="2414"/>
    <cellStyle name="20% - 强调文字颜色 3 2 2 4" xfId="2412"/>
    <cellStyle name="20% - 强调文字颜色 3 2 2_2015财政决算公开" xfId="3361"/>
    <cellStyle name="20% - 强调文字颜色 3 2 3" xfId="448"/>
    <cellStyle name="20% - 强调文字颜色 3 2 3 2" xfId="592"/>
    <cellStyle name="20% - 强调文字颜色 3 2 3 2 2" xfId="594"/>
    <cellStyle name="20% - 强调文字颜色 3 2 3 2 2 2" xfId="3364"/>
    <cellStyle name="20% - 强调文字颜色 3 2 3 2 3" xfId="3363"/>
    <cellStyle name="20% - 强调文字颜色 3 2 3 2_2015财政决算公开" xfId="3365"/>
    <cellStyle name="20% - 强调文字颜色 3 2 3 3" xfId="596"/>
    <cellStyle name="20% - 强调文字颜色 3 2 3 3 2" xfId="3366"/>
    <cellStyle name="20% - 强调文字颜色 3 2 3 4" xfId="2415"/>
    <cellStyle name="20% - 强调文字颜色 3 2 3 5" xfId="3362"/>
    <cellStyle name="20% - 强调文字颜色 3 2 3_2015财政决算公开" xfId="3367"/>
    <cellStyle name="20% - 强调文字颜色 3 2 4" xfId="450"/>
    <cellStyle name="20% - 强调文字颜色 3 2 4 2" xfId="597"/>
    <cellStyle name="20% - 强调文字颜色 3 2 4 2 2" xfId="3369"/>
    <cellStyle name="20% - 强调文字颜色 3 2 4 3" xfId="2416"/>
    <cellStyle name="20% - 强调文字颜色 3 2 4 4" xfId="3368"/>
    <cellStyle name="20% - 强调文字颜色 3 2 4_2015财政决算公开" xfId="3370"/>
    <cellStyle name="20% - 强调文字颜色 3 2 5" xfId="474"/>
    <cellStyle name="20% - 强调文字颜色 3 2 5 2" xfId="3371"/>
    <cellStyle name="20% - 强调文字颜色 3 2 6" xfId="2411"/>
    <cellStyle name="20% - 强调文字颜色 3 2 7" xfId="3358"/>
    <cellStyle name="20% - 强调文字颜色 3 2_2015财政决算公开" xfId="3372"/>
    <cellStyle name="20% - 强调文字颜色 3 3" xfId="600"/>
    <cellStyle name="20% - 强调文字颜色 3 3 2" xfId="543"/>
    <cellStyle name="20% - 强调文字颜色 3 3 2 2" xfId="547"/>
    <cellStyle name="20% - 强调文字颜色 3 3 2 2 2" xfId="601"/>
    <cellStyle name="20% - 强调文字颜色 3 3 2 2 2 2" xfId="3375"/>
    <cellStyle name="20% - 强调文字颜色 3 3 2 2 3" xfId="3374"/>
    <cellStyle name="20% - 强调文字颜色 3 3 2 2_2015财政决算公开" xfId="3376"/>
    <cellStyle name="20% - 强调文字颜色 3 3 2 3" xfId="550"/>
    <cellStyle name="20% - 强调文字颜色 3 3 2 3 2" xfId="3377"/>
    <cellStyle name="20% - 强调文字颜色 3 3 2 4" xfId="3373"/>
    <cellStyle name="20% - 强调文字颜色 3 3 2_2015财政决算公开" xfId="3378"/>
    <cellStyle name="20% - 强调文字颜色 3 3 3" xfId="602"/>
    <cellStyle name="20% - 强调文字颜色 3 3 3 2" xfId="603"/>
    <cellStyle name="20% - 强调文字颜色 3 3 3 2 2" xfId="3380"/>
    <cellStyle name="20% - 强调文字颜色 3 3 3 3" xfId="3379"/>
    <cellStyle name="20% - 强调文字颜色 3 3 3_2015财政决算公开" xfId="3381"/>
    <cellStyle name="20% - 强调文字颜色 3 3 4" xfId="604"/>
    <cellStyle name="20% - 强调文字颜色 3 3 4 2" xfId="3382"/>
    <cellStyle name="20% - 强调文字颜色 3 3 5" xfId="2417"/>
    <cellStyle name="20% - 强调文字颜色 3 3_2015财政决算公开" xfId="3383"/>
    <cellStyle name="20% - 强调文字颜色 3 4" xfId="607"/>
    <cellStyle name="20% - 强调文字颜色 3 4 2" xfId="608"/>
    <cellStyle name="20% - 强调文字颜色 3 4 2 2" xfId="610"/>
    <cellStyle name="20% - 强调文字颜色 3 4 2 2 2" xfId="3386"/>
    <cellStyle name="20% - 强调文字颜色 3 4 2 3" xfId="3385"/>
    <cellStyle name="20% - 强调文字颜色 3 4 2_2015财政决算公开" xfId="3387"/>
    <cellStyle name="20% - 强调文字颜色 3 4 3" xfId="611"/>
    <cellStyle name="20% - 强调文字颜色 3 4 3 2" xfId="3388"/>
    <cellStyle name="20% - 强调文字颜色 3 4 4" xfId="3384"/>
    <cellStyle name="20% - 强调文字颜色 3 4_2015财政决算公开" xfId="3389"/>
    <cellStyle name="20% - 强调文字颜色 3 5" xfId="248"/>
    <cellStyle name="20% - 强调文字颜色 3 5 2" xfId="612"/>
    <cellStyle name="20% - 强调文字颜色 3 5 2 2" xfId="613"/>
    <cellStyle name="20% - 强调文字颜色 3 5 2 2 2" xfId="3392"/>
    <cellStyle name="20% - 强调文字颜色 3 5 2 3" xfId="3391"/>
    <cellStyle name="20% - 强调文字颜色 3 5 2_2015财政决算公开" xfId="3393"/>
    <cellStyle name="20% - 强调文字颜色 3 5 3" xfId="614"/>
    <cellStyle name="20% - 强调文字颜色 3 5 3 2" xfId="3394"/>
    <cellStyle name="20% - 强调文字颜色 3 5 4" xfId="3390"/>
    <cellStyle name="20% - 强调文字颜色 3 5_2015财政决算公开" xfId="3395"/>
    <cellStyle name="20% - 强调文字颜色 3 6" xfId="252"/>
    <cellStyle name="20% - 强调文字颜色 3 6 2" xfId="569"/>
    <cellStyle name="20% - 强调文字颜色 3 6 2 2" xfId="3397"/>
    <cellStyle name="20% - 强调文字颜色 3 6 3" xfId="3396"/>
    <cellStyle name="20% - 强调文字颜色 3 6_2015财政决算公开" xfId="3398"/>
    <cellStyle name="20% - 强调文字颜色 3 7" xfId="258"/>
    <cellStyle name="20% - 强调文字颜色 3 7 2" xfId="3399"/>
    <cellStyle name="20% - 强调文字颜色 3 8" xfId="2410"/>
    <cellStyle name="20% - 强调文字颜色 3 9" xfId="3357"/>
    <cellStyle name="20% - 强调文字颜色 4" xfId="616"/>
    <cellStyle name="20% - 强调文字颜色 4 2" xfId="618"/>
    <cellStyle name="20% - 强调文字颜色 4 2 2" xfId="478"/>
    <cellStyle name="20% - 强调文字颜色 4 2 2 2" xfId="605"/>
    <cellStyle name="20% - 强调文字颜色 4 2 2 2 2" xfId="619"/>
    <cellStyle name="20% - 强调文字颜色 4 2 2 2 2 2" xfId="3402"/>
    <cellStyle name="20% - 强调文字颜色 4 2 2 2 3" xfId="2421"/>
    <cellStyle name="20% - 强调文字颜色 4 2 2 2_2015财政决算公开" xfId="3403"/>
    <cellStyle name="20% - 强调文字颜色 4 2 2 3" xfId="620"/>
    <cellStyle name="20% - 强调文字颜色 4 2 2 3 2" xfId="2422"/>
    <cellStyle name="20% - 强调文字颜色 4 2 2 4" xfId="2420"/>
    <cellStyle name="20% - 强调文字颜色 4 2 2_2015财政决算公开" xfId="3404"/>
    <cellStyle name="20% - 强调文字颜色 4 2 3" xfId="481"/>
    <cellStyle name="20% - 强调文字颜色 4 2 3 2" xfId="621"/>
    <cellStyle name="20% - 强调文字颜色 4 2 3 2 2" xfId="622"/>
    <cellStyle name="20% - 强调文字颜色 4 2 3 2 2 2" xfId="3407"/>
    <cellStyle name="20% - 强调文字颜色 4 2 3 2 3" xfId="3406"/>
    <cellStyle name="20% - 强调文字颜色 4 2 3 2_2015财政决算公开" xfId="3408"/>
    <cellStyle name="20% - 强调文字颜色 4 2 3 3" xfId="623"/>
    <cellStyle name="20% - 强调文字颜色 4 2 3 3 2" xfId="3409"/>
    <cellStyle name="20% - 强调文字颜色 4 2 3 4" xfId="2423"/>
    <cellStyle name="20% - 强调文字颜色 4 2 3 5" xfId="3405"/>
    <cellStyle name="20% - 强调文字颜色 4 2 3_2015财政决算公开" xfId="3410"/>
    <cellStyle name="20% - 强调文字颜色 4 2 4" xfId="483"/>
    <cellStyle name="20% - 强调文字颜色 4 2 4 2" xfId="6"/>
    <cellStyle name="20% - 强调文字颜色 4 2 4 2 2" xfId="3412"/>
    <cellStyle name="20% - 强调文字颜色 4 2 4 3" xfId="2424"/>
    <cellStyle name="20% - 强调文字颜色 4 2 4 4" xfId="3411"/>
    <cellStyle name="20% - 强调文字颜色 4 2 4_2015财政决算公开" xfId="3413"/>
    <cellStyle name="20% - 强调文字颜色 4 2 5" xfId="624"/>
    <cellStyle name="20% - 强调文字颜色 4 2 5 2" xfId="3414"/>
    <cellStyle name="20% - 强调文字颜色 4 2 6" xfId="2419"/>
    <cellStyle name="20% - 强调文字颜色 4 2 7" xfId="3401"/>
    <cellStyle name="20% - 强调文字颜色 4 2_2015财政决算公开" xfId="3415"/>
    <cellStyle name="20% - 强调文字颜色 4 3" xfId="625"/>
    <cellStyle name="20% - 强调文字颜色 4 3 2" xfId="127"/>
    <cellStyle name="20% - 强调文字颜色 4 3 2 2" xfId="626"/>
    <cellStyle name="20% - 强调文字颜色 4 3 2 2 2" xfId="628"/>
    <cellStyle name="20% - 强调文字颜色 4 3 2 2 2 2" xfId="3418"/>
    <cellStyle name="20% - 强调文字颜色 4 3 2 2 3" xfId="3417"/>
    <cellStyle name="20% - 强调文字颜色 4 3 2 2_2015财政决算公开" xfId="3419"/>
    <cellStyle name="20% - 强调文字颜色 4 3 2 3" xfId="629"/>
    <cellStyle name="20% - 强调文字颜色 4 3 2 3 2" xfId="3420"/>
    <cellStyle name="20% - 强调文字颜色 4 3 2 4" xfId="3416"/>
    <cellStyle name="20% - 强调文字颜色 4 3 2_2015财政决算公开" xfId="3421"/>
    <cellStyle name="20% - 强调文字颜色 4 3 3" xfId="630"/>
    <cellStyle name="20% - 强调文字颜色 4 3 3 2" xfId="631"/>
    <cellStyle name="20% - 强调文字颜色 4 3 3 2 2" xfId="3423"/>
    <cellStyle name="20% - 强调文字颜色 4 3 3 3" xfId="3422"/>
    <cellStyle name="20% - 强调文字颜色 4 3 3_2015财政决算公开" xfId="3424"/>
    <cellStyle name="20% - 强调文字颜色 4 3 4" xfId="627"/>
    <cellStyle name="20% - 强调文字颜色 4 3 4 2" xfId="3425"/>
    <cellStyle name="20% - 强调文字颜色 4 3 5" xfId="2425"/>
    <cellStyle name="20% - 强调文字颜色 4 3_2015财政决算公开" xfId="3426"/>
    <cellStyle name="20% - 强调文字颜色 4 4" xfId="632"/>
    <cellStyle name="20% - 强调文字颜色 4 4 2" xfId="633"/>
    <cellStyle name="20% - 强调文字颜色 4 4 2 2" xfId="634"/>
    <cellStyle name="20% - 强调文字颜色 4 4 2 2 2" xfId="3429"/>
    <cellStyle name="20% - 强调文字颜色 4 4 2 3" xfId="3428"/>
    <cellStyle name="20% - 强调文字颜色 4 4 2_2015财政决算公开" xfId="3430"/>
    <cellStyle name="20% - 强调文字颜色 4 4 3" xfId="636"/>
    <cellStyle name="20% - 强调文字颜色 4 4 3 2" xfId="3431"/>
    <cellStyle name="20% - 强调文字颜色 4 4 4" xfId="3427"/>
    <cellStyle name="20% - 强调文字颜色 4 4_2015财政决算公开" xfId="3432"/>
    <cellStyle name="20% - 强调文字颜色 4 5" xfId="637"/>
    <cellStyle name="20% - 强调文字颜色 4 5 2" xfId="638"/>
    <cellStyle name="20% - 强调文字颜色 4 5 2 2" xfId="639"/>
    <cellStyle name="20% - 强调文字颜色 4 5 2 2 2" xfId="3435"/>
    <cellStyle name="20% - 强调文字颜色 4 5 2 3" xfId="3434"/>
    <cellStyle name="20% - 强调文字颜色 4 5 2_2015财政决算公开" xfId="3436"/>
    <cellStyle name="20% - 强调文字颜色 4 5 3" xfId="641"/>
    <cellStyle name="20% - 强调文字颜色 4 5 3 2" xfId="3437"/>
    <cellStyle name="20% - 强调文字颜色 4 5 4" xfId="3433"/>
    <cellStyle name="20% - 强调文字颜色 4 5_2015财政决算公开" xfId="3438"/>
    <cellStyle name="20% - 强调文字颜色 4 6" xfId="571"/>
    <cellStyle name="20% - 强调文字颜色 4 6 2" xfId="643"/>
    <cellStyle name="20% - 强调文字颜色 4 6 2 2" xfId="3440"/>
    <cellStyle name="20% - 强调文字颜色 4 6 3" xfId="3439"/>
    <cellStyle name="20% - 强调文字颜色 4 6_2015财政决算公开" xfId="3441"/>
    <cellStyle name="20% - 强调文字颜色 4 7" xfId="644"/>
    <cellStyle name="20% - 强调文字颜色 4 7 2" xfId="3442"/>
    <cellStyle name="20% - 强调文字颜色 4 8" xfId="2418"/>
    <cellStyle name="20% - 强调文字颜色 4 9" xfId="3400"/>
    <cellStyle name="20% - 强调文字颜色 5" xfId="646"/>
    <cellStyle name="20% - 强调文字颜色 5 2" xfId="115"/>
    <cellStyle name="20% - 强调文字颜色 5 2 2" xfId="647"/>
    <cellStyle name="20% - 强调文字颜色 5 2 2 2" xfId="312"/>
    <cellStyle name="20% - 强调文字颜色 5 2 2 2 2" xfId="649"/>
    <cellStyle name="20% - 强调文字颜色 5 2 2 2 2 2" xfId="3443"/>
    <cellStyle name="20% - 强调文字颜色 5 2 2 2 3" xfId="2429"/>
    <cellStyle name="20% - 强调文字颜色 5 2 2 2_2015财政决算公开" xfId="3444"/>
    <cellStyle name="20% - 强调文字颜色 5 2 2 3" xfId="650"/>
    <cellStyle name="20% - 强调文字颜色 5 2 2 3 2" xfId="2430"/>
    <cellStyle name="20% - 强调文字颜色 5 2 2 4" xfId="2428"/>
    <cellStyle name="20% - 强调文字颜色 5 2 2_2015财政决算公开" xfId="3445"/>
    <cellStyle name="20% - 强调文字颜色 5 2 3" xfId="651"/>
    <cellStyle name="20% - 强调文字颜色 5 2 3 2" xfId="494"/>
    <cellStyle name="20% - 强调文字颜色 5 2 3 2 2" xfId="3446"/>
    <cellStyle name="20% - 强调文字颜色 5 2 3 3" xfId="2431"/>
    <cellStyle name="20% - 强调文字颜色 5 2 3_2015财政决算公开" xfId="3447"/>
    <cellStyle name="20% - 强调文字颜色 5 2 4" xfId="652"/>
    <cellStyle name="20% - 强调文字颜色 5 2 4 2" xfId="2432"/>
    <cellStyle name="20% - 强调文字颜色 5 2 5" xfId="2427"/>
    <cellStyle name="20% - 强调文字颜色 5 2_2015财政决算公开" xfId="3448"/>
    <cellStyle name="20% - 强调文字颜色 5 3" xfId="653"/>
    <cellStyle name="20% - 强调文字颜色 5 3 2" xfId="441"/>
    <cellStyle name="20% - 强调文字颜色 5 3 2 2" xfId="654"/>
    <cellStyle name="20% - 强调文字颜色 5 3 2 2 2" xfId="8"/>
    <cellStyle name="20% - 强调文字颜色 5 3 2 2 2 2" xfId="3451"/>
    <cellStyle name="20% - 强调文字颜色 5 3 2 2 3" xfId="3450"/>
    <cellStyle name="20% - 强调文字颜色 5 3 2 2_2015财政决算公开" xfId="3452"/>
    <cellStyle name="20% - 强调文字颜色 5 3 2 3" xfId="648"/>
    <cellStyle name="20% - 强调文字颜色 5 3 2 3 2" xfId="3453"/>
    <cellStyle name="20% - 强调文字颜色 5 3 2 4" xfId="3449"/>
    <cellStyle name="20% - 强调文字颜色 5 3 2_2015财政决算公开" xfId="3454"/>
    <cellStyle name="20% - 强调文字颜色 5 3 3" xfId="577"/>
    <cellStyle name="20% - 强调文字颜色 5 3 3 2" xfId="655"/>
    <cellStyle name="20% - 强调文字颜色 5 3 3 2 2" xfId="3456"/>
    <cellStyle name="20% - 强调文字颜色 5 3 3 3" xfId="3455"/>
    <cellStyle name="20% - 强调文字颜色 5 3 3_2015财政决算公开" xfId="3457"/>
    <cellStyle name="20% - 强调文字颜色 5 3 4" xfId="635"/>
    <cellStyle name="20% - 强调文字颜色 5 3 4 2" xfId="3458"/>
    <cellStyle name="20% - 强调文字颜色 5 3 5" xfId="2433"/>
    <cellStyle name="20% - 强调文字颜色 5 3_2015财政决算公开" xfId="3459"/>
    <cellStyle name="20% - 强调文字颜色 5 4" xfId="656"/>
    <cellStyle name="20% - 强调文字颜色 5 4 2" xfId="657"/>
    <cellStyle name="20% - 强调文字颜色 5 4 2 2" xfId="573"/>
    <cellStyle name="20% - 强调文字颜色 5 4 2 2 2" xfId="3462"/>
    <cellStyle name="20% - 强调文字颜色 5 4 2 3" xfId="3461"/>
    <cellStyle name="20% - 强调文字颜色 5 4 2_2015财政决算公开" xfId="3463"/>
    <cellStyle name="20% - 强调文字颜色 5 4 3" xfId="658"/>
    <cellStyle name="20% - 强调文字颜色 5 4 3 2" xfId="3464"/>
    <cellStyle name="20% - 强调文字颜色 5 4 4" xfId="3460"/>
    <cellStyle name="20% - 强调文字颜色 5 4_2015财政决算公开" xfId="3465"/>
    <cellStyle name="20% - 强调文字颜色 5 5" xfId="559"/>
    <cellStyle name="20% - 强调文字颜色 5 5 2" xfId="659"/>
    <cellStyle name="20% - 强调文字颜色 5 5 2 2" xfId="660"/>
    <cellStyle name="20% - 强调文字颜色 5 5 2 2 2" xfId="3468"/>
    <cellStyle name="20% - 强调文字颜色 5 5 2 3" xfId="3467"/>
    <cellStyle name="20% - 强调文字颜色 5 5 2_2015财政决算公开" xfId="3469"/>
    <cellStyle name="20% - 强调文字颜色 5 5 3" xfId="661"/>
    <cellStyle name="20% - 强调文字颜色 5 5 3 2" xfId="3470"/>
    <cellStyle name="20% - 强调文字颜色 5 5 4" xfId="3466"/>
    <cellStyle name="20% - 强调文字颜色 5 5_2015财政决算公开" xfId="3471"/>
    <cellStyle name="20% - 强调文字颜色 5 6" xfId="663"/>
    <cellStyle name="20% - 强调文字颜色 5 6 2" xfId="664"/>
    <cellStyle name="20% - 强调文字颜色 5 6 2 2" xfId="3473"/>
    <cellStyle name="20% - 强调文字颜色 5 6 3" xfId="3472"/>
    <cellStyle name="20% - 强调文字颜色 5 6_2015财政决算公开" xfId="3474"/>
    <cellStyle name="20% - 强调文字颜色 5 7" xfId="665"/>
    <cellStyle name="20% - 强调文字颜色 5 7 2" xfId="3475"/>
    <cellStyle name="20% - 强调文字颜色 5 8" xfId="2426"/>
    <cellStyle name="20% - 强调文字颜色 6" xfId="666"/>
    <cellStyle name="20% - 强调文字颜色 6 2" xfId="667"/>
    <cellStyle name="20% - 强调文字颜色 6 2 2" xfId="520"/>
    <cellStyle name="20% - 强调文字颜色 6 2 2 2" xfId="522"/>
    <cellStyle name="20% - 强调文字颜色 6 2 2 2 2" xfId="668"/>
    <cellStyle name="20% - 强调文字颜色 6 2 2 2 2 2" xfId="3476"/>
    <cellStyle name="20% - 强调文字颜色 6 2 2 2 3" xfId="2437"/>
    <cellStyle name="20% - 强调文字颜色 6 2 2 2_2015财政决算公开" xfId="3477"/>
    <cellStyle name="20% - 强调文字颜色 6 2 2 3" xfId="524"/>
    <cellStyle name="20% - 强调文字颜色 6 2 2 3 2" xfId="2438"/>
    <cellStyle name="20% - 强调文字颜色 6 2 2 4" xfId="2436"/>
    <cellStyle name="20% - 强调文字颜色 6 2 2_2015财政决算公开" xfId="3478"/>
    <cellStyle name="20% - 强调文字颜色 6 2 3" xfId="527"/>
    <cellStyle name="20% - 强调文字颜色 6 2 3 2" xfId="529"/>
    <cellStyle name="20% - 强调文字颜色 6 2 3 2 2" xfId="3479"/>
    <cellStyle name="20% - 强调文字颜色 6 2 3 3" xfId="2439"/>
    <cellStyle name="20% - 强调文字颜色 6 2 3_2015财政决算公开" xfId="3480"/>
    <cellStyle name="20% - 强调文字颜色 6 2 4" xfId="532"/>
    <cellStyle name="20% - 强调文字颜色 6 2 4 2" xfId="2440"/>
    <cellStyle name="20% - 强调文字颜色 6 2 5" xfId="2435"/>
    <cellStyle name="20% - 强调文字颜色 6 2_2015财政决算公开" xfId="3481"/>
    <cellStyle name="20% - 强调文字颜色 6 3" xfId="669"/>
    <cellStyle name="20% - 强调文字颜色 6 3 2" xfId="670"/>
    <cellStyle name="20% - 强调文字颜色 6 3 2 2" xfId="73"/>
    <cellStyle name="20% - 强调文字颜色 6 3 2 2 2" xfId="77"/>
    <cellStyle name="20% - 强调文字颜色 6 3 2 2 2 2" xfId="3484"/>
    <cellStyle name="20% - 强调文字颜色 6 3 2 2 3" xfId="3483"/>
    <cellStyle name="20% - 强调文字颜色 6 3 2 2_2015财政决算公开" xfId="3485"/>
    <cellStyle name="20% - 强调文字颜色 6 3 2 3" xfId="7"/>
    <cellStyle name="20% - 强调文字颜色 6 3 2 3 2" xfId="3486"/>
    <cellStyle name="20% - 强调文字颜色 6 3 2 4" xfId="3482"/>
    <cellStyle name="20% - 强调文字颜色 6 3 2_2015财政决算公开" xfId="3487"/>
    <cellStyle name="20% - 强调文字颜色 6 3 3" xfId="672"/>
    <cellStyle name="20% - 强调文字颜色 6 3 3 2" xfId="109"/>
    <cellStyle name="20% - 强调文字颜色 6 3 3 2 2" xfId="3489"/>
    <cellStyle name="20% - 强调文字颜色 6 3 3 3" xfId="3488"/>
    <cellStyle name="20% - 强调文字颜色 6 3 3_2015财政决算公开" xfId="3490"/>
    <cellStyle name="20% - 强调文字颜色 6 3 4" xfId="640"/>
    <cellStyle name="20% - 强调文字颜色 6 3 4 2" xfId="3491"/>
    <cellStyle name="20% - 强调文字颜色 6 3 5" xfId="2441"/>
    <cellStyle name="20% - 强调文字颜色 6 3_2015财政决算公开" xfId="3492"/>
    <cellStyle name="20% - 强调文字颜色 6 4" xfId="673"/>
    <cellStyle name="20% - 强调文字颜色 6 4 2" xfId="675"/>
    <cellStyle name="20% - 强调文字颜色 6 4 2 2" xfId="185"/>
    <cellStyle name="20% - 强调文字颜色 6 4 2 2 2" xfId="3495"/>
    <cellStyle name="20% - 强调文字颜色 6 4 2 3" xfId="3494"/>
    <cellStyle name="20% - 强调文字颜色 6 4 2_2015财政决算公开" xfId="3496"/>
    <cellStyle name="20% - 强调文字颜色 6 4 3" xfId="676"/>
    <cellStyle name="20% - 强调文字颜色 6 4 3 2" xfId="3497"/>
    <cellStyle name="20% - 强调文字颜色 6 4 4" xfId="3493"/>
    <cellStyle name="20% - 强调文字颜色 6 4_2015财政决算公开" xfId="3498"/>
    <cellStyle name="20% - 强调文字颜色 6 5" xfId="677"/>
    <cellStyle name="20% - 强调文字颜色 6 5 2" xfId="679"/>
    <cellStyle name="20% - 强调文字颜色 6 5 2 2" xfId="680"/>
    <cellStyle name="20% - 强调文字颜色 6 5 2 2 2" xfId="3501"/>
    <cellStyle name="20% - 强调文字颜色 6 5 2 3" xfId="3500"/>
    <cellStyle name="20% - 强调文字颜色 6 5 2_2015财政决算公开" xfId="3502"/>
    <cellStyle name="20% - 强调文字颜色 6 5 3" xfId="681"/>
    <cellStyle name="20% - 强调文字颜色 6 5 3 2" xfId="3503"/>
    <cellStyle name="20% - 强调文字颜色 6 5 4" xfId="3499"/>
    <cellStyle name="20% - 强调文字颜色 6 5_2015财政决算公开" xfId="3504"/>
    <cellStyle name="20% - 强调文字颜色 6 6" xfId="682"/>
    <cellStyle name="20% - 强调文字颜色 6 6 2" xfId="683"/>
    <cellStyle name="20% - 强调文字颜色 6 6 2 2" xfId="3506"/>
    <cellStyle name="20% - 强调文字颜色 6 6 3" xfId="3505"/>
    <cellStyle name="20% - 强调文字颜色 6 6_2015财政决算公开" xfId="3507"/>
    <cellStyle name="20% - 强调文字颜色 6 7" xfId="685"/>
    <cellStyle name="20% - 强调文字颜色 6 7 2" xfId="3508"/>
    <cellStyle name="20% - 强调文字颜色 6 8" xfId="2434"/>
    <cellStyle name="20% - 着色 1" xfId="2721"/>
    <cellStyle name="20% - 着色 1 2" xfId="2805"/>
    <cellStyle name="20% - 着色 2" xfId="2716"/>
    <cellStyle name="20% - 着色 2 2" xfId="2809"/>
    <cellStyle name="20% - 着色 3" xfId="2718"/>
    <cellStyle name="20% - 着色 3 2" xfId="2806"/>
    <cellStyle name="20% - 着色 4" xfId="2715"/>
    <cellStyle name="20% - 着色 4 2" xfId="2810"/>
    <cellStyle name="20% - 着色 5" xfId="2714"/>
    <cellStyle name="20% - 着色 5 2" xfId="2811"/>
    <cellStyle name="20% - 着色 6" xfId="2712"/>
    <cellStyle name="20% - 着色 6 2" xfId="2813"/>
    <cellStyle name="40% - 强调文字颜色 1" xfId="686"/>
    <cellStyle name="40% - 强调文字颜色 1 2" xfId="687"/>
    <cellStyle name="40% - 强调文字颜色 1 2 2" xfId="689"/>
    <cellStyle name="40% - 强调文字颜色 1 2 2 2" xfId="690"/>
    <cellStyle name="40% - 强调文字颜色 1 2 2 2 2" xfId="692"/>
    <cellStyle name="40% - 强调文字颜色 1 2 2 2 2 2" xfId="3511"/>
    <cellStyle name="40% - 强调文字颜色 1 2 2 2 3" xfId="2445"/>
    <cellStyle name="40% - 强调文字颜色 1 2 2 2_2015财政决算公开" xfId="3512"/>
    <cellStyle name="40% - 强调文字颜色 1 2 2 3" xfId="693"/>
    <cellStyle name="40% - 强调文字颜色 1 2 2 3 2" xfId="2446"/>
    <cellStyle name="40% - 强调文字颜色 1 2 2 4" xfId="2444"/>
    <cellStyle name="40% - 强调文字颜色 1 2 2_2015财政决算公开" xfId="3513"/>
    <cellStyle name="40% - 强调文字颜色 1 2 3" xfId="695"/>
    <cellStyle name="40% - 强调文字颜色 1 2 3 2" xfId="696"/>
    <cellStyle name="40% - 强调文字颜色 1 2 3 2 2" xfId="697"/>
    <cellStyle name="40% - 强调文字颜色 1 2 3 2 2 2" xfId="3516"/>
    <cellStyle name="40% - 强调文字颜色 1 2 3 2 3" xfId="3515"/>
    <cellStyle name="40% - 强调文字颜色 1 2 3 2_2015财政决算公开" xfId="3517"/>
    <cellStyle name="40% - 强调文字颜色 1 2 3 3" xfId="698"/>
    <cellStyle name="40% - 强调文字颜色 1 2 3 3 2" xfId="3518"/>
    <cellStyle name="40% - 强调文字颜色 1 2 3 4" xfId="2447"/>
    <cellStyle name="40% - 强调文字颜色 1 2 3 5" xfId="3514"/>
    <cellStyle name="40% - 强调文字颜色 1 2 3_2015财政决算公开" xfId="3519"/>
    <cellStyle name="40% - 强调文字颜色 1 2 4" xfId="699"/>
    <cellStyle name="40% - 强调文字颜色 1 2 4 2" xfId="700"/>
    <cellStyle name="40% - 强调文字颜色 1 2 4 2 2" xfId="3521"/>
    <cellStyle name="40% - 强调文字颜色 1 2 4 3" xfId="2448"/>
    <cellStyle name="40% - 强调文字颜色 1 2 4 4" xfId="3520"/>
    <cellStyle name="40% - 强调文字颜色 1 2 4_2015财政决算公开" xfId="3522"/>
    <cellStyle name="40% - 强调文字颜色 1 2 5" xfId="701"/>
    <cellStyle name="40% - 强调文字颜色 1 2 5 2" xfId="3523"/>
    <cellStyle name="40% - 强调文字颜色 1 2 6" xfId="2443"/>
    <cellStyle name="40% - 强调文字颜色 1 2 7" xfId="3510"/>
    <cellStyle name="40% - 强调文字颜色 1 2_2015财政决算公开" xfId="3524"/>
    <cellStyle name="40% - 强调文字颜色 1 3" xfId="703"/>
    <cellStyle name="40% - 强调文字颜色 1 3 2" xfId="706"/>
    <cellStyle name="40% - 强调文字颜色 1 3 2 2" xfId="708"/>
    <cellStyle name="40% - 强调文字颜色 1 3 2 2 2" xfId="709"/>
    <cellStyle name="40% - 强调文字颜色 1 3 2 2 2 2" xfId="3527"/>
    <cellStyle name="40% - 强调文字颜色 1 3 2 2 3" xfId="3526"/>
    <cellStyle name="40% - 强调文字颜色 1 3 2 2_2015财政决算公开" xfId="3528"/>
    <cellStyle name="40% - 强调文字颜色 1 3 2 3" xfId="710"/>
    <cellStyle name="40% - 强调文字颜色 1 3 2 3 2" xfId="3529"/>
    <cellStyle name="40% - 强调文字颜色 1 3 2 4" xfId="3525"/>
    <cellStyle name="40% - 强调文字颜色 1 3 2_2015财政决算公开" xfId="3530"/>
    <cellStyle name="40% - 强调文字颜色 1 3 3" xfId="712"/>
    <cellStyle name="40% - 强调文字颜色 1 3 3 2" xfId="713"/>
    <cellStyle name="40% - 强调文字颜色 1 3 3 2 2" xfId="3532"/>
    <cellStyle name="40% - 强调文字颜色 1 3 3 3" xfId="3531"/>
    <cellStyle name="40% - 强调文字颜色 1 3 3_2015财政决算公开" xfId="3533"/>
    <cellStyle name="40% - 强调文字颜色 1 3 4" xfId="714"/>
    <cellStyle name="40% - 强调文字颜色 1 3 4 2" xfId="3534"/>
    <cellStyle name="40% - 强调文字颜色 1 3 5" xfId="2449"/>
    <cellStyle name="40% - 强调文字颜色 1 3_2015财政决算公开" xfId="3535"/>
    <cellStyle name="40% - 强调文字颜色 1 4" xfId="716"/>
    <cellStyle name="40% - 强调文字颜色 1 4 2" xfId="718"/>
    <cellStyle name="40% - 强调文字颜色 1 4 2 2" xfId="719"/>
    <cellStyle name="40% - 强调文字颜色 1 4 2 2 2" xfId="3538"/>
    <cellStyle name="40% - 强调文字颜色 1 4 2 3" xfId="3537"/>
    <cellStyle name="40% - 强调文字颜色 1 4 2_2015财政决算公开" xfId="3539"/>
    <cellStyle name="40% - 强调文字颜色 1 4 3" xfId="720"/>
    <cellStyle name="40% - 强调文字颜色 1 4 3 2" xfId="3540"/>
    <cellStyle name="40% - 强调文字颜色 1 4 4" xfId="3536"/>
    <cellStyle name="40% - 强调文字颜色 1 4_2015财政决算公开" xfId="3541"/>
    <cellStyle name="40% - 强调文字颜色 1 5" xfId="723"/>
    <cellStyle name="40% - 强调文字颜色 1 5 2" xfId="724"/>
    <cellStyle name="40% - 强调文字颜色 1 5 2 2" xfId="725"/>
    <cellStyle name="40% - 强调文字颜色 1 5 2 2 2" xfId="3544"/>
    <cellStyle name="40% - 强调文字颜色 1 5 2 3" xfId="3543"/>
    <cellStyle name="40% - 强调文字颜色 1 5 2_2015财政决算公开" xfId="3545"/>
    <cellStyle name="40% - 强调文字颜色 1 5 3" xfId="726"/>
    <cellStyle name="40% - 强调文字颜色 1 5 3 2" xfId="3546"/>
    <cellStyle name="40% - 强调文字颜色 1 5 4" xfId="3542"/>
    <cellStyle name="40% - 强调文字颜色 1 5_2015财政决算公开" xfId="3547"/>
    <cellStyle name="40% - 强调文字颜色 1 6" xfId="728"/>
    <cellStyle name="40% - 强调文字颜色 1 6 2" xfId="729"/>
    <cellStyle name="40% - 强调文字颜色 1 6 2 2" xfId="3549"/>
    <cellStyle name="40% - 强调文字颜色 1 6 3" xfId="3548"/>
    <cellStyle name="40% - 强调文字颜色 1 6_2015财政决算公开" xfId="3550"/>
    <cellStyle name="40% - 强调文字颜色 1 7" xfId="730"/>
    <cellStyle name="40% - 强调文字颜色 1 7 2" xfId="3551"/>
    <cellStyle name="40% - 强调文字颜色 1 8" xfId="2442"/>
    <cellStyle name="40% - 强调文字颜色 1 9" xfId="3509"/>
    <cellStyle name="40% - 强调文字颜色 2" xfId="731"/>
    <cellStyle name="40% - 强调文字颜色 2 2" xfId="732"/>
    <cellStyle name="40% - 强调文字颜色 2 2 2" xfId="734"/>
    <cellStyle name="40% - 强调文字颜色 2 2 2 2" xfId="736"/>
    <cellStyle name="40% - 强调文字颜色 2 2 2 2 2" xfId="738"/>
    <cellStyle name="40% - 强调文字颜色 2 2 2 2 2 2" xfId="3552"/>
    <cellStyle name="40% - 强调文字颜色 2 2 2 2 3" xfId="2453"/>
    <cellStyle name="40% - 强调文字颜色 2 2 2 2_2015财政决算公开" xfId="3553"/>
    <cellStyle name="40% - 强调文字颜色 2 2 2 3" xfId="740"/>
    <cellStyle name="40% - 强调文字颜色 2 2 2 3 2" xfId="2454"/>
    <cellStyle name="40% - 强调文字颜色 2 2 2 4" xfId="2452"/>
    <cellStyle name="40% - 强调文字颜色 2 2 2_2015财政决算公开" xfId="3554"/>
    <cellStyle name="40% - 强调文字颜色 2 2 3" xfId="742"/>
    <cellStyle name="40% - 强调文字颜色 2 2 3 2" xfId="743"/>
    <cellStyle name="40% - 强调文字颜色 2 2 3 2 2" xfId="3555"/>
    <cellStyle name="40% - 强调文字颜色 2 2 3 3" xfId="2455"/>
    <cellStyle name="40% - 强调文字颜色 2 2 3_2015财政决算公开" xfId="3556"/>
    <cellStyle name="40% - 强调文字颜色 2 2 4" xfId="744"/>
    <cellStyle name="40% - 强调文字颜色 2 2 4 2" xfId="2456"/>
    <cellStyle name="40% - 强调文字颜色 2 2 5" xfId="2451"/>
    <cellStyle name="40% - 强调文字颜色 2 2_2015财政决算公开" xfId="3557"/>
    <cellStyle name="40% - 强调文字颜色 2 3" xfId="745"/>
    <cellStyle name="40% - 强调文字颜色 2 3 2" xfId="746"/>
    <cellStyle name="40% - 强调文字颜色 2 3 2 2" xfId="747"/>
    <cellStyle name="40% - 强调文字颜色 2 3 2 2 2" xfId="748"/>
    <cellStyle name="40% - 强调文字颜色 2 3 2 2 2 2" xfId="3560"/>
    <cellStyle name="40% - 强调文字颜色 2 3 2 2 3" xfId="3559"/>
    <cellStyle name="40% - 强调文字颜色 2 3 2 2_2015财政决算公开" xfId="3561"/>
    <cellStyle name="40% - 强调文字颜色 2 3 2 3" xfId="751"/>
    <cellStyle name="40% - 强调文字颜色 2 3 2 3 2" xfId="3562"/>
    <cellStyle name="40% - 强调文字颜色 2 3 2 4" xfId="3558"/>
    <cellStyle name="40% - 强调文字颜色 2 3 2_2015财政决算公开" xfId="3563"/>
    <cellStyle name="40% - 强调文字颜色 2 3 3" xfId="752"/>
    <cellStyle name="40% - 强调文字颜色 2 3 3 2" xfId="753"/>
    <cellStyle name="40% - 强调文字颜色 2 3 3 2 2" xfId="3565"/>
    <cellStyle name="40% - 强调文字颜色 2 3 3 3" xfId="3564"/>
    <cellStyle name="40% - 强调文字颜色 2 3 3_2015财政决算公开" xfId="3566"/>
    <cellStyle name="40% - 强调文字颜色 2 3 4" xfId="754"/>
    <cellStyle name="40% - 强调文字颜色 2 3 4 2" xfId="3567"/>
    <cellStyle name="40% - 强调文字颜色 2 3 5" xfId="2457"/>
    <cellStyle name="40% - 强调文字颜色 2 3_2015财政决算公开" xfId="3568"/>
    <cellStyle name="40% - 强调文字颜色 2 4" xfId="755"/>
    <cellStyle name="40% - 强调文字颜色 2 4 2" xfId="756"/>
    <cellStyle name="40% - 强调文字颜色 2 4 2 2" xfId="757"/>
    <cellStyle name="40% - 强调文字颜色 2 4 2 2 2" xfId="3571"/>
    <cellStyle name="40% - 强调文字颜色 2 4 2 3" xfId="3570"/>
    <cellStyle name="40% - 强调文字颜色 2 4 2_2015财政决算公开" xfId="3572"/>
    <cellStyle name="40% - 强调文字颜色 2 4 3" xfId="758"/>
    <cellStyle name="40% - 强调文字颜色 2 4 3 2" xfId="3573"/>
    <cellStyle name="40% - 强调文字颜色 2 4 4" xfId="3569"/>
    <cellStyle name="40% - 强调文字颜色 2 4_2015财政决算公开" xfId="3574"/>
    <cellStyle name="40% - 强调文字颜色 2 5" xfId="760"/>
    <cellStyle name="40% - 强调文字颜色 2 5 2" xfId="761"/>
    <cellStyle name="40% - 强调文字颜色 2 5 2 2" xfId="762"/>
    <cellStyle name="40% - 强调文字颜色 2 5 2 2 2" xfId="3577"/>
    <cellStyle name="40% - 强调文字颜色 2 5 2 3" xfId="3576"/>
    <cellStyle name="40% - 强调文字颜色 2 5 2_2015财政决算公开" xfId="3578"/>
    <cellStyle name="40% - 强调文字颜色 2 5 3" xfId="763"/>
    <cellStyle name="40% - 强调文字颜色 2 5 3 2" xfId="3579"/>
    <cellStyle name="40% - 强调文字颜色 2 5 4" xfId="3575"/>
    <cellStyle name="40% - 强调文字颜色 2 5_2015财政决算公开" xfId="3580"/>
    <cellStyle name="40% - 强调文字颜色 2 6" xfId="765"/>
    <cellStyle name="40% - 强调文字颜色 2 6 2" xfId="766"/>
    <cellStyle name="40% - 强调文字颜色 2 6 2 2" xfId="3582"/>
    <cellStyle name="40% - 强调文字颜色 2 6 3" xfId="3581"/>
    <cellStyle name="40% - 强调文字颜色 2 6_2015财政决算公开" xfId="3583"/>
    <cellStyle name="40% - 强调文字颜色 2 7" xfId="311"/>
    <cellStyle name="40% - 强调文字颜色 2 7 2" xfId="3584"/>
    <cellStyle name="40% - 强调文字颜色 2 8" xfId="2450"/>
    <cellStyle name="40% - 强调文字颜色 3" xfId="769"/>
    <cellStyle name="40% - 强调文字颜色 3 2" xfId="770"/>
    <cellStyle name="40% - 强调文字颜色 3 2 2" xfId="771"/>
    <cellStyle name="40% - 强调文字颜色 3 2 2 2" xfId="772"/>
    <cellStyle name="40% - 强调文字颜色 3 2 2 2 2" xfId="773"/>
    <cellStyle name="40% - 强调文字颜色 3 2 2 2 2 2" xfId="3587"/>
    <cellStyle name="40% - 强调文字颜色 3 2 2 2 3" xfId="2461"/>
    <cellStyle name="40% - 强调文字颜色 3 2 2 2_2015财政决算公开" xfId="3588"/>
    <cellStyle name="40% - 强调文字颜色 3 2 2 3" xfId="775"/>
    <cellStyle name="40% - 强调文字颜色 3 2 2 3 2" xfId="2462"/>
    <cellStyle name="40% - 强调文字颜色 3 2 2 4" xfId="2460"/>
    <cellStyle name="40% - 强调文字颜色 3 2 2_2015财政决算公开" xfId="3589"/>
    <cellStyle name="40% - 强调文字颜色 3 2 3" xfId="776"/>
    <cellStyle name="40% - 强调文字颜色 3 2 3 2" xfId="777"/>
    <cellStyle name="40% - 强调文字颜色 3 2 3 2 2" xfId="778"/>
    <cellStyle name="40% - 强调文字颜色 3 2 3 2 2 2" xfId="3592"/>
    <cellStyle name="40% - 强调文字颜色 3 2 3 2 3" xfId="3591"/>
    <cellStyle name="40% - 强调文字颜色 3 2 3 2_2015财政决算公开" xfId="3593"/>
    <cellStyle name="40% - 强调文字颜色 3 2 3 3" xfId="779"/>
    <cellStyle name="40% - 强调文字颜色 3 2 3 3 2" xfId="3594"/>
    <cellStyle name="40% - 强调文字颜色 3 2 3 4" xfId="2463"/>
    <cellStyle name="40% - 强调文字颜色 3 2 3 5" xfId="3590"/>
    <cellStyle name="40% - 强调文字颜色 3 2 3_2015财政决算公开" xfId="3595"/>
    <cellStyle name="40% - 强调文字颜色 3 2 4" xfId="780"/>
    <cellStyle name="40% - 强调文字颜色 3 2 4 2" xfId="781"/>
    <cellStyle name="40% - 强调文字颜色 3 2 4 2 2" xfId="3597"/>
    <cellStyle name="40% - 强调文字颜色 3 2 4 3" xfId="2464"/>
    <cellStyle name="40% - 强调文字颜色 3 2 4 4" xfId="3596"/>
    <cellStyle name="40% - 强调文字颜色 3 2 4_2015财政决算公开" xfId="3598"/>
    <cellStyle name="40% - 强调文字颜色 3 2 5" xfId="782"/>
    <cellStyle name="40% - 强调文字颜色 3 2 5 2" xfId="3599"/>
    <cellStyle name="40% - 强调文字颜色 3 2 6" xfId="2459"/>
    <cellStyle name="40% - 强调文字颜色 3 2 7" xfId="3586"/>
    <cellStyle name="40% - 强调文字颜色 3 2_2015财政决算公开" xfId="3600"/>
    <cellStyle name="40% - 强调文字颜色 3 3" xfId="783"/>
    <cellStyle name="40% - 强调文字颜色 3 3 2" xfId="786"/>
    <cellStyle name="40% - 强调文字颜色 3 3 2 2" xfId="789"/>
    <cellStyle name="40% - 强调文字颜色 3 3 2 2 2" xfId="790"/>
    <cellStyle name="40% - 强调文字颜色 3 3 2 2 2 2" xfId="3603"/>
    <cellStyle name="40% - 强调文字颜色 3 3 2 2 3" xfId="3602"/>
    <cellStyle name="40% - 强调文字颜色 3 3 2 2_2015财政决算公开" xfId="3604"/>
    <cellStyle name="40% - 强调文字颜色 3 3 2 3" xfId="792"/>
    <cellStyle name="40% - 强调文字颜色 3 3 2 3 2" xfId="3605"/>
    <cellStyle name="40% - 强调文字颜色 3 3 2 4" xfId="3601"/>
    <cellStyle name="40% - 强调文字颜色 3 3 2_2015财政决算公开" xfId="3606"/>
    <cellStyle name="40% - 强调文字颜色 3 3 3" xfId="795"/>
    <cellStyle name="40% - 强调文字颜色 3 3 3 2" xfId="768"/>
    <cellStyle name="40% - 强调文字颜色 3 3 3 2 2" xfId="3608"/>
    <cellStyle name="40% - 强调文字颜色 3 3 3 3" xfId="3607"/>
    <cellStyle name="40% - 强调文字颜色 3 3 3_2015财政决算公开" xfId="3609"/>
    <cellStyle name="40% - 强调文字颜色 3 3 4" xfId="798"/>
    <cellStyle name="40% - 强调文字颜色 3 3 4 2" xfId="3610"/>
    <cellStyle name="40% - 强调文字颜色 3 3 5" xfId="2465"/>
    <cellStyle name="40% - 强调文字颜色 3 3_2015财政决算公开" xfId="3611"/>
    <cellStyle name="40% - 强调文字颜色 3 4" xfId="799"/>
    <cellStyle name="40% - 强调文字颜色 3 4 2" xfId="800"/>
    <cellStyle name="40% - 强调文字颜色 3 4 2 2" xfId="684"/>
    <cellStyle name="40% - 强调文字颜色 3 4 2 2 2" xfId="3614"/>
    <cellStyle name="40% - 强调文字颜色 3 4 2 3" xfId="3613"/>
    <cellStyle name="40% - 强调文字颜色 3 4 2_2015财政决算公开" xfId="3615"/>
    <cellStyle name="40% - 强调文字颜色 3 4 3" xfId="801"/>
    <cellStyle name="40% - 强调文字颜色 3 4 3 2" xfId="3616"/>
    <cellStyle name="40% - 强调文字颜色 3 4 4" xfId="3612"/>
    <cellStyle name="40% - 强调文字颜色 3 4_2015财政决算公开" xfId="3617"/>
    <cellStyle name="40% - 强调文字颜色 3 5" xfId="802"/>
    <cellStyle name="40% - 强调文字颜色 3 5 2" xfId="803"/>
    <cellStyle name="40% - 强调文字颜色 3 5 2 2" xfId="804"/>
    <cellStyle name="40% - 强调文字颜色 3 5 2 2 2" xfId="3620"/>
    <cellStyle name="40% - 强调文字颜色 3 5 2 3" xfId="3619"/>
    <cellStyle name="40% - 强调文字颜色 3 5 2_2015财政决算公开" xfId="3621"/>
    <cellStyle name="40% - 强调文字颜色 3 5 3" xfId="805"/>
    <cellStyle name="40% - 强调文字颜色 3 5 3 2" xfId="3622"/>
    <cellStyle name="40% - 强调文字颜色 3 5 4" xfId="3618"/>
    <cellStyle name="40% - 强调文字颜色 3 5_2015财政决算公开" xfId="3623"/>
    <cellStyle name="40% - 强调文字颜色 3 6" xfId="806"/>
    <cellStyle name="40% - 强调文字颜色 3 6 2" xfId="807"/>
    <cellStyle name="40% - 强调文字颜色 3 6 2 2" xfId="3625"/>
    <cellStyle name="40% - 强调文字颜色 3 6 3" xfId="3624"/>
    <cellStyle name="40% - 强调文字颜色 3 6_2015财政决算公开" xfId="3626"/>
    <cellStyle name="40% - 强调文字颜色 3 7" xfId="493"/>
    <cellStyle name="40% - 强调文字颜色 3 7 2" xfId="3627"/>
    <cellStyle name="40% - 强调文字颜色 3 8" xfId="2458"/>
    <cellStyle name="40% - 强调文字颜色 3 9" xfId="3585"/>
    <cellStyle name="40% - 强调文字颜色 4" xfId="808"/>
    <cellStyle name="40% - 强调文字颜色 4 2" xfId="809"/>
    <cellStyle name="40% - 强调文字颜色 4 2 2" xfId="810"/>
    <cellStyle name="40% - 强调文字颜色 4 2 2 2" xfId="811"/>
    <cellStyle name="40% - 强调文字颜色 4 2 2 2 2" xfId="812"/>
    <cellStyle name="40% - 强调文字颜色 4 2 2 2 2 2" xfId="3630"/>
    <cellStyle name="40% - 强调文字颜色 4 2 2 2 3" xfId="2469"/>
    <cellStyle name="40% - 强调文字颜色 4 2 2 2_2015财政决算公开" xfId="3631"/>
    <cellStyle name="40% - 强调文字颜色 4 2 2 3" xfId="814"/>
    <cellStyle name="40% - 强调文字颜色 4 2 2 3 2" xfId="2470"/>
    <cellStyle name="40% - 强调文字颜色 4 2 2 4" xfId="2468"/>
    <cellStyle name="40% - 强调文字颜色 4 2 2_2015财政决算公开" xfId="3632"/>
    <cellStyle name="40% - 强调文字颜色 4 2 3" xfId="815"/>
    <cellStyle name="40% - 强调文字颜色 4 2 3 2" xfId="818"/>
    <cellStyle name="40% - 强调文字颜色 4 2 3 2 2" xfId="821"/>
    <cellStyle name="40% - 强调文字颜色 4 2 3 2 2 2" xfId="3635"/>
    <cellStyle name="40% - 强调文字颜色 4 2 3 2 3" xfId="3634"/>
    <cellStyle name="40% - 强调文字颜色 4 2 3 2_2015财政决算公开" xfId="3636"/>
    <cellStyle name="40% - 强调文字颜色 4 2 3 3" xfId="824"/>
    <cellStyle name="40% - 强调文字颜色 4 2 3 3 2" xfId="3637"/>
    <cellStyle name="40% - 强调文字颜色 4 2 3 4" xfId="2471"/>
    <cellStyle name="40% - 强调文字颜色 4 2 3 5" xfId="3633"/>
    <cellStyle name="40% - 强调文字颜色 4 2 3_2015财政决算公开" xfId="3638"/>
    <cellStyle name="40% - 强调文字颜色 4 2 4" xfId="825"/>
    <cellStyle name="40% - 强调文字颜色 4 2 4 2" xfId="827"/>
    <cellStyle name="40% - 强调文字颜色 4 2 4 2 2" xfId="3640"/>
    <cellStyle name="40% - 强调文字颜色 4 2 4 3" xfId="2472"/>
    <cellStyle name="40% - 强调文字颜色 4 2 4 4" xfId="3639"/>
    <cellStyle name="40% - 强调文字颜色 4 2 4_2015财政决算公开" xfId="3641"/>
    <cellStyle name="40% - 强调文字颜色 4 2 5" xfId="828"/>
    <cellStyle name="40% - 强调文字颜色 4 2 5 2" xfId="3642"/>
    <cellStyle name="40% - 强调文字颜色 4 2 6" xfId="2467"/>
    <cellStyle name="40% - 强调文字颜色 4 2 7" xfId="3629"/>
    <cellStyle name="40% - 强调文字颜色 4 2_2015财政决算公开" xfId="3643"/>
    <cellStyle name="40% - 强调文字颜色 4 3" xfId="829"/>
    <cellStyle name="40% - 强调文字颜色 4 3 2" xfId="830"/>
    <cellStyle name="40% - 强调文字颜色 4 3 2 2" xfId="831"/>
    <cellStyle name="40% - 强调文字颜色 4 3 2 2 2" xfId="832"/>
    <cellStyle name="40% - 强调文字颜色 4 3 2 2 2 2" xfId="3646"/>
    <cellStyle name="40% - 强调文字颜色 4 3 2 2 3" xfId="3645"/>
    <cellStyle name="40% - 强调文字颜色 4 3 2 2_2015财政决算公开" xfId="3647"/>
    <cellStyle name="40% - 强调文字颜色 4 3 2 3" xfId="834"/>
    <cellStyle name="40% - 强调文字颜色 4 3 2 3 2" xfId="3648"/>
    <cellStyle name="40% - 强调文字颜色 4 3 2 4" xfId="3644"/>
    <cellStyle name="40% - 强调文字颜色 4 3 2_2015财政决算公开" xfId="3649"/>
    <cellStyle name="40% - 强调文字颜色 4 3 3" xfId="835"/>
    <cellStyle name="40% - 强调文字颜色 4 3 3 2" xfId="837"/>
    <cellStyle name="40% - 强调文字颜色 4 3 3 2 2" xfId="3651"/>
    <cellStyle name="40% - 强调文字颜色 4 3 3 3" xfId="3650"/>
    <cellStyle name="40% - 强调文字颜色 4 3 3_2015财政决算公开" xfId="3652"/>
    <cellStyle name="40% - 强调文字颜色 4 3 4" xfId="838"/>
    <cellStyle name="40% - 强调文字颜色 4 3 4 2" xfId="3653"/>
    <cellStyle name="40% - 强调文字颜色 4 3 5" xfId="2473"/>
    <cellStyle name="40% - 强调文字颜色 4 3_2015财政决算公开" xfId="3654"/>
    <cellStyle name="40% - 强调文字颜色 4 4" xfId="839"/>
    <cellStyle name="40% - 强调文字颜色 4 4 2" xfId="840"/>
    <cellStyle name="40% - 强调文字颜色 4 4 2 2" xfId="841"/>
    <cellStyle name="40% - 强调文字颜色 4 4 2 2 2" xfId="3657"/>
    <cellStyle name="40% - 强调文字颜色 4 4 2 3" xfId="3656"/>
    <cellStyle name="40% - 强调文字颜色 4 4 2_2015财政决算公开" xfId="3658"/>
    <cellStyle name="40% - 强调文字颜色 4 4 3" xfId="842"/>
    <cellStyle name="40% - 强调文字颜色 4 4 3 2" xfId="3659"/>
    <cellStyle name="40% - 强调文字颜色 4 4 4" xfId="3655"/>
    <cellStyle name="40% - 强调文字颜色 4 4_2015财政决算公开" xfId="3660"/>
    <cellStyle name="40% - 强调文字颜色 4 5" xfId="843"/>
    <cellStyle name="40% - 强调文字颜色 4 5 2" xfId="844"/>
    <cellStyle name="40% - 强调文字颜色 4 5 2 2" xfId="845"/>
    <cellStyle name="40% - 强调文字颜色 4 5 2 2 2" xfId="3663"/>
    <cellStyle name="40% - 强调文字颜色 4 5 2 3" xfId="3662"/>
    <cellStyle name="40% - 强调文字颜色 4 5 2_2015财政决算公开" xfId="3664"/>
    <cellStyle name="40% - 强调文字颜色 4 5 3" xfId="846"/>
    <cellStyle name="40% - 强调文字颜色 4 5 3 2" xfId="3665"/>
    <cellStyle name="40% - 强调文字颜色 4 5 4" xfId="3661"/>
    <cellStyle name="40% - 强调文字颜色 4 5_2015财政决算公开" xfId="3666"/>
    <cellStyle name="40% - 强调文字颜色 4 6" xfId="847"/>
    <cellStyle name="40% - 强调文字颜色 4 6 2" xfId="848"/>
    <cellStyle name="40% - 强调文字颜色 4 6 2 2" xfId="3668"/>
    <cellStyle name="40% - 强调文字颜色 4 6 3" xfId="3667"/>
    <cellStyle name="40% - 强调文字颜色 4 6_2015财政决算公开" xfId="3669"/>
    <cellStyle name="40% - 强调文字颜色 4 7" xfId="849"/>
    <cellStyle name="40% - 强调文字颜色 4 7 2" xfId="3670"/>
    <cellStyle name="40% - 强调文字颜色 4 8" xfId="2466"/>
    <cellStyle name="40% - 强调文字颜色 4 9" xfId="3628"/>
    <cellStyle name="40% - 强调文字颜色 5" xfId="850"/>
    <cellStyle name="40% - 强调文字颜色 5 2" xfId="852"/>
    <cellStyle name="40% - 强调文字颜色 5 2 2" xfId="854"/>
    <cellStyle name="40% - 强调文字颜色 5 2 2 2" xfId="856"/>
    <cellStyle name="40% - 强调文字颜色 5 2 2 2 2" xfId="277"/>
    <cellStyle name="40% - 强调文字颜色 5 2 2 2 2 2" xfId="3671"/>
    <cellStyle name="40% - 强调文字颜色 5 2 2 2 3" xfId="2477"/>
    <cellStyle name="40% - 强调文字颜色 5 2 2 2_2015财政决算公开" xfId="3672"/>
    <cellStyle name="40% - 强调文字颜色 5 2 2 3" xfId="859"/>
    <cellStyle name="40% - 强调文字颜色 5 2 2 3 2" xfId="2478"/>
    <cellStyle name="40% - 强调文字颜色 5 2 2 4" xfId="2476"/>
    <cellStyle name="40% - 强调文字颜色 5 2 2_2015财政决算公开" xfId="3673"/>
    <cellStyle name="40% - 强调文字颜色 5 2 3" xfId="860"/>
    <cellStyle name="40% - 强调文字颜色 5 2 3 2" xfId="863"/>
    <cellStyle name="40% - 强调文字颜色 5 2 3 2 2" xfId="3674"/>
    <cellStyle name="40% - 强调文字颜色 5 2 3 3" xfId="2479"/>
    <cellStyle name="40% - 强调文字颜色 5 2 3_2015财政决算公开" xfId="3675"/>
    <cellStyle name="40% - 强调文字颜色 5 2 4" xfId="864"/>
    <cellStyle name="40% - 强调文字颜色 5 2 4 2" xfId="2480"/>
    <cellStyle name="40% - 强调文字颜色 5 2 5" xfId="2475"/>
    <cellStyle name="40% - 强调文字颜色 5 2_2015财政决算公开" xfId="3676"/>
    <cellStyle name="40% - 强调文字颜色 5 3" xfId="866"/>
    <cellStyle name="40% - 强调文字颜色 5 3 2" xfId="867"/>
    <cellStyle name="40% - 强调文字颜色 5 3 2 2" xfId="869"/>
    <cellStyle name="40% - 强调文字颜色 5 3 2 2 2" xfId="35"/>
    <cellStyle name="40% - 强调文字颜色 5 3 2 2 2 2" xfId="3679"/>
    <cellStyle name="40% - 强调文字颜色 5 3 2 2 3" xfId="3678"/>
    <cellStyle name="40% - 强调文字颜色 5 3 2 2_2015财政决算公开" xfId="3680"/>
    <cellStyle name="40% - 强调文字颜色 5 3 2 3" xfId="872"/>
    <cellStyle name="40% - 强调文字颜色 5 3 2 3 2" xfId="3681"/>
    <cellStyle name="40% - 强调文字颜色 5 3 2 4" xfId="3677"/>
    <cellStyle name="40% - 强调文字颜色 5 3 2_2015财政决算公开" xfId="3682"/>
    <cellStyle name="40% - 强调文字颜色 5 3 3" xfId="873"/>
    <cellStyle name="40% - 强调文字颜色 5 3 3 2" xfId="875"/>
    <cellStyle name="40% - 强调文字颜色 5 3 3 2 2" xfId="3684"/>
    <cellStyle name="40% - 强调文字颜色 5 3 3 3" xfId="3683"/>
    <cellStyle name="40% - 强调文字颜色 5 3 3_2015财政决算公开" xfId="3685"/>
    <cellStyle name="40% - 强调文字颜色 5 3 4" xfId="876"/>
    <cellStyle name="40% - 强调文字颜色 5 3 4 2" xfId="3686"/>
    <cellStyle name="40% - 强调文字颜色 5 3 5" xfId="2481"/>
    <cellStyle name="40% - 强调文字颜色 5 3_2015财政决算公开" xfId="3687"/>
    <cellStyle name="40% - 强调文字颜色 5 4" xfId="877"/>
    <cellStyle name="40% - 强调文字颜色 5 4 2" xfId="878"/>
    <cellStyle name="40% - 强调文字颜色 5 4 2 2" xfId="880"/>
    <cellStyle name="40% - 强调文字颜色 5 4 2 2 2" xfId="3690"/>
    <cellStyle name="40% - 强调文字颜色 5 4 2 3" xfId="3689"/>
    <cellStyle name="40% - 强调文字颜色 5 4 2_2015财政决算公开" xfId="3691"/>
    <cellStyle name="40% - 强调文字颜色 5 4 3" xfId="881"/>
    <cellStyle name="40% - 强调文字颜色 5 4 3 2" xfId="3692"/>
    <cellStyle name="40% - 强调文字颜色 5 4 4" xfId="3688"/>
    <cellStyle name="40% - 强调文字颜色 5 4_2015财政决算公开" xfId="3693"/>
    <cellStyle name="40% - 强调文字颜色 5 5" xfId="882"/>
    <cellStyle name="40% - 强调文字颜色 5 5 2" xfId="883"/>
    <cellStyle name="40% - 强调文字颜色 5 5 2 2" xfId="885"/>
    <cellStyle name="40% - 强调文字颜色 5 5 2 2 2" xfId="3696"/>
    <cellStyle name="40% - 强调文字颜色 5 5 2 3" xfId="3695"/>
    <cellStyle name="40% - 强调文字颜色 5 5 2_2015财政决算公开" xfId="3697"/>
    <cellStyle name="40% - 强调文字颜色 5 5 3" xfId="886"/>
    <cellStyle name="40% - 强调文字颜色 5 5 3 2" xfId="3698"/>
    <cellStyle name="40% - 强调文字颜色 5 5 4" xfId="3694"/>
    <cellStyle name="40% - 强调文字颜色 5 5_2015财政决算公开" xfId="3699"/>
    <cellStyle name="40% - 强调文字颜色 5 6" xfId="889"/>
    <cellStyle name="40% - 强调文字颜色 5 6 2" xfId="892"/>
    <cellStyle name="40% - 强调文字颜色 5 6 2 2" xfId="3701"/>
    <cellStyle name="40% - 强调文字颜色 5 6 3" xfId="3700"/>
    <cellStyle name="40% - 强调文字颜色 5 6_2015财政决算公开" xfId="3702"/>
    <cellStyle name="40% - 强调文字颜色 5 7" xfId="895"/>
    <cellStyle name="40% - 强调文字颜色 5 7 2" xfId="3703"/>
    <cellStyle name="40% - 强调文字颜色 5 8" xfId="2474"/>
    <cellStyle name="40% - 强调文字颜色 6" xfId="896"/>
    <cellStyle name="40% - 强调文字颜色 6 2" xfId="898"/>
    <cellStyle name="40% - 强调文字颜色 6 2 2" xfId="900"/>
    <cellStyle name="40% - 强调文字颜色 6 2 2 2" xfId="903"/>
    <cellStyle name="40% - 强调文字颜色 6 2 2 2 2" xfId="905"/>
    <cellStyle name="40% - 强调文字颜色 6 2 2 2 2 2" xfId="3706"/>
    <cellStyle name="40% - 强调文字颜色 6 2 2 2 3" xfId="2485"/>
    <cellStyle name="40% - 强调文字颜色 6 2 2 2_2015财政决算公开" xfId="3707"/>
    <cellStyle name="40% - 强调文字颜色 6 2 2 3" xfId="908"/>
    <cellStyle name="40% - 强调文字颜色 6 2 2 3 2" xfId="2486"/>
    <cellStyle name="40% - 强调文字颜色 6 2 2 4" xfId="2484"/>
    <cellStyle name="40% - 强调文字颜色 6 2 2_2015财政决算公开" xfId="3708"/>
    <cellStyle name="40% - 强调文字颜色 6 2 3" xfId="909"/>
    <cellStyle name="40% - 强调文字颜色 6 2 3 2" xfId="911"/>
    <cellStyle name="40% - 强调文字颜色 6 2 3 2 2" xfId="913"/>
    <cellStyle name="40% - 强调文字颜色 6 2 3 2 2 2" xfId="3711"/>
    <cellStyle name="40% - 强调文字颜色 6 2 3 2 3" xfId="3710"/>
    <cellStyle name="40% - 强调文字颜色 6 2 3 2_2015财政决算公开" xfId="3712"/>
    <cellStyle name="40% - 强调文字颜色 6 2 3 3" xfId="915"/>
    <cellStyle name="40% - 强调文字颜色 6 2 3 3 2" xfId="3713"/>
    <cellStyle name="40% - 强调文字颜色 6 2 3 4" xfId="2487"/>
    <cellStyle name="40% - 强调文字颜色 6 2 3 5" xfId="3709"/>
    <cellStyle name="40% - 强调文字颜色 6 2 3_2015财政决算公开" xfId="3714"/>
    <cellStyle name="40% - 强调文字颜色 6 2 4" xfId="917"/>
    <cellStyle name="40% - 强调文字颜色 6 2 4 2" xfId="919"/>
    <cellStyle name="40% - 强调文字颜色 6 2 4 2 2" xfId="3716"/>
    <cellStyle name="40% - 强调文字颜色 6 2 4 3" xfId="2488"/>
    <cellStyle name="40% - 强调文字颜色 6 2 4 4" xfId="3715"/>
    <cellStyle name="40% - 强调文字颜色 6 2 4_2015财政决算公开" xfId="3717"/>
    <cellStyle name="40% - 强调文字颜色 6 2 5" xfId="921"/>
    <cellStyle name="40% - 强调文字颜色 6 2 5 2" xfId="3718"/>
    <cellStyle name="40% - 强调文字颜色 6 2 6" xfId="2483"/>
    <cellStyle name="40% - 强调文字颜色 6 2 7" xfId="3705"/>
    <cellStyle name="40% - 强调文字颜色 6 2_2015财政决算公开" xfId="3719"/>
    <cellStyle name="40% - 强调文字颜色 6 3" xfId="923"/>
    <cellStyle name="40% - 强调文字颜色 6 3 2" xfId="924"/>
    <cellStyle name="40% - 强调文字颜色 6 3 2 2" xfId="926"/>
    <cellStyle name="40% - 强调文字颜色 6 3 2 2 2" xfId="927"/>
    <cellStyle name="40% - 强调文字颜色 6 3 2 2 2 2" xfId="3722"/>
    <cellStyle name="40% - 强调文字颜色 6 3 2 2 3" xfId="3721"/>
    <cellStyle name="40% - 强调文字颜色 6 3 2 2_2015财政决算公开" xfId="3723"/>
    <cellStyle name="40% - 强调文字颜色 6 3 2 3" xfId="928"/>
    <cellStyle name="40% - 强调文字颜色 6 3 2 3 2" xfId="3724"/>
    <cellStyle name="40% - 强调文字颜色 6 3 2 4" xfId="3720"/>
    <cellStyle name="40% - 强调文字颜色 6 3 2_2015财政决算公开" xfId="3725"/>
    <cellStyle name="40% - 强调文字颜色 6 3 3" xfId="930"/>
    <cellStyle name="40% - 强调文字颜色 6 3 3 2" xfId="932"/>
    <cellStyle name="40% - 强调文字颜色 6 3 3 2 2" xfId="3727"/>
    <cellStyle name="40% - 强调文字颜色 6 3 3 3" xfId="3726"/>
    <cellStyle name="40% - 强调文字颜色 6 3 3_2015财政决算公开" xfId="3728"/>
    <cellStyle name="40% - 强调文字颜色 6 3 4" xfId="934"/>
    <cellStyle name="40% - 强调文字颜色 6 3 4 2" xfId="3729"/>
    <cellStyle name="40% - 强调文字颜色 6 3 5" xfId="2489"/>
    <cellStyle name="40% - 强调文字颜色 6 3_2015财政决算公开" xfId="3730"/>
    <cellStyle name="40% - 强调文字颜色 6 4" xfId="936"/>
    <cellStyle name="40% - 强调文字颜色 6 4 2" xfId="938"/>
    <cellStyle name="40% - 强调文字颜色 6 4 2 2" xfId="940"/>
    <cellStyle name="40% - 强调文字颜色 6 4 2 2 2" xfId="3733"/>
    <cellStyle name="40% - 强调文字颜色 6 4 2 3" xfId="3732"/>
    <cellStyle name="40% - 强调文字颜色 6 4 2_2015财政决算公开" xfId="3734"/>
    <cellStyle name="40% - 强调文字颜色 6 4 3" xfId="942"/>
    <cellStyle name="40% - 强调文字颜色 6 4 3 2" xfId="3735"/>
    <cellStyle name="40% - 强调文字颜色 6 4 4" xfId="3731"/>
    <cellStyle name="40% - 强调文字颜色 6 4_2015财政决算公开" xfId="3736"/>
    <cellStyle name="40% - 强调文字颜色 6 5" xfId="944"/>
    <cellStyle name="40% - 强调文字颜色 6 5 2" xfId="946"/>
    <cellStyle name="40% - 强调文字颜色 6 5 2 2" xfId="948"/>
    <cellStyle name="40% - 强调文字颜色 6 5 2 2 2" xfId="3739"/>
    <cellStyle name="40% - 强调文字颜色 6 5 2 3" xfId="3738"/>
    <cellStyle name="40% - 强调文字颜色 6 5 2_2015财政决算公开" xfId="3740"/>
    <cellStyle name="40% - 强调文字颜色 6 5 3" xfId="950"/>
    <cellStyle name="40% - 强调文字颜色 6 5 3 2" xfId="3741"/>
    <cellStyle name="40% - 强调文字颜色 6 5 4" xfId="3737"/>
    <cellStyle name="40% - 强调文字颜色 6 5_2015财政决算公开" xfId="3742"/>
    <cellStyle name="40% - 强调文字颜色 6 6" xfId="954"/>
    <cellStyle name="40% - 强调文字颜色 6 6 2" xfId="957"/>
    <cellStyle name="40% - 强调文字颜色 6 6 2 2" xfId="3744"/>
    <cellStyle name="40% - 强调文字颜色 6 6 3" xfId="3743"/>
    <cellStyle name="40% - 强调文字颜色 6 6_2015财政决算公开" xfId="3745"/>
    <cellStyle name="40% - 强调文字颜色 6 7" xfId="960"/>
    <cellStyle name="40% - 强调文字颜色 6 7 2" xfId="3746"/>
    <cellStyle name="40% - 强调文字颜色 6 8" xfId="2482"/>
    <cellStyle name="40% - 强调文字颜色 6 9" xfId="3704"/>
    <cellStyle name="40% - 着色 1" xfId="2719"/>
    <cellStyle name="40% - 着色 2" xfId="2710"/>
    <cellStyle name="40% - 着色 2 2" xfId="2815"/>
    <cellStyle name="40% - 着色 3" xfId="2717"/>
    <cellStyle name="40% - 着色 3 2" xfId="2807"/>
    <cellStyle name="40% - 着色 4" xfId="2709"/>
    <cellStyle name="40% - 着色 4 2" xfId="2816"/>
    <cellStyle name="40% - 着色 5" xfId="2692"/>
    <cellStyle name="40% - 着色 6" xfId="2690"/>
    <cellStyle name="40% - 着色 6 2" xfId="2818"/>
    <cellStyle name="60% - 强调文字颜色 1" xfId="961"/>
    <cellStyle name="60% - 强调文字颜色 1 2" xfId="962"/>
    <cellStyle name="60% - 强调文字颜色 1 2 2" xfId="963"/>
    <cellStyle name="60% - 强调文字颜色 1 2 2 2" xfId="964"/>
    <cellStyle name="60% - 强调文字颜色 1 2 2 2 2" xfId="965"/>
    <cellStyle name="60% - 强调文字颜色 1 2 2 2 2 2" xfId="3749"/>
    <cellStyle name="60% - 强调文字颜色 1 2 2 2 3" xfId="2493"/>
    <cellStyle name="60% - 强调文字颜色 1 2 2 3" xfId="966"/>
    <cellStyle name="60% - 强调文字颜色 1 2 2 3 2" xfId="2494"/>
    <cellStyle name="60% - 强调文字颜色 1 2 2 4" xfId="2492"/>
    <cellStyle name="60% - 强调文字颜色 1 2 3" xfId="967"/>
    <cellStyle name="60% - 强调文字颜色 1 2 3 2" xfId="968"/>
    <cellStyle name="60% - 强调文字颜色 1 2 3 2 2" xfId="969"/>
    <cellStyle name="60% - 强调文字颜色 1 2 3 2 2 2" xfId="3752"/>
    <cellStyle name="60% - 强调文字颜色 1 2 3 2 3" xfId="3751"/>
    <cellStyle name="60% - 强调文字颜色 1 2 3 3" xfId="970"/>
    <cellStyle name="60% - 强调文字颜色 1 2 3 3 2" xfId="3753"/>
    <cellStyle name="60% - 强调文字颜色 1 2 3 4" xfId="2495"/>
    <cellStyle name="60% - 强调文字颜色 1 2 3 5" xfId="3750"/>
    <cellStyle name="60% - 强调文字颜色 1 2 4" xfId="972"/>
    <cellStyle name="60% - 强调文字颜色 1 2 4 2" xfId="973"/>
    <cellStyle name="60% - 强调文字颜色 1 2 4 2 2" xfId="3755"/>
    <cellStyle name="60% - 强调文字颜色 1 2 4 3" xfId="3754"/>
    <cellStyle name="60% - 强调文字颜色 1 2 5" xfId="974"/>
    <cellStyle name="60% - 强调文字颜色 1 2 5 2" xfId="3756"/>
    <cellStyle name="60% - 强调文字颜色 1 2 6" xfId="2491"/>
    <cellStyle name="60% - 强调文字颜色 1 2 7" xfId="3748"/>
    <cellStyle name="60% - 强调文字颜色 1 2_2015财政决算公开" xfId="3757"/>
    <cellStyle name="60% - 强调文字颜色 1 3" xfId="975"/>
    <cellStyle name="60% - 强调文字颜色 1 3 2" xfId="976"/>
    <cellStyle name="60% - 强调文字颜色 1 3 2 2" xfId="977"/>
    <cellStyle name="60% - 强调文字颜色 1 3 2 2 2" xfId="979"/>
    <cellStyle name="60% - 强调文字颜色 1 3 2 2 2 2" xfId="3760"/>
    <cellStyle name="60% - 强调文字颜色 1 3 2 2 3" xfId="3759"/>
    <cellStyle name="60% - 强调文字颜色 1 3 2 3" xfId="980"/>
    <cellStyle name="60% - 强调文字颜色 1 3 2 3 2" xfId="3761"/>
    <cellStyle name="60% - 强调文字颜色 1 3 2 4" xfId="3758"/>
    <cellStyle name="60% - 强调文字颜色 1 3 3" xfId="981"/>
    <cellStyle name="60% - 强调文字颜色 1 3 3 2" xfId="982"/>
    <cellStyle name="60% - 强调文字颜色 1 3 3 2 2" xfId="3763"/>
    <cellStyle name="60% - 强调文字颜色 1 3 3 3" xfId="3762"/>
    <cellStyle name="60% - 强调文字颜色 1 3 4" xfId="983"/>
    <cellStyle name="60% - 强调文字颜色 1 3 4 2" xfId="3764"/>
    <cellStyle name="60% - 强调文字颜色 1 3 5" xfId="2496"/>
    <cellStyle name="60% - 强调文字颜色 1 4" xfId="985"/>
    <cellStyle name="60% - 强调文字颜色 1 4 2" xfId="986"/>
    <cellStyle name="60% - 强调文字颜色 1 4 2 2" xfId="987"/>
    <cellStyle name="60% - 强调文字颜色 1 4 2 2 2" xfId="3767"/>
    <cellStyle name="60% - 强调文字颜色 1 4 2 3" xfId="3766"/>
    <cellStyle name="60% - 强调文字颜色 1 4 3" xfId="988"/>
    <cellStyle name="60% - 强调文字颜色 1 4 3 2" xfId="3768"/>
    <cellStyle name="60% - 强调文字颜色 1 4 4" xfId="3765"/>
    <cellStyle name="60% - 强调文字颜色 1 5" xfId="990"/>
    <cellStyle name="60% - 强调文字颜色 1 5 2" xfId="991"/>
    <cellStyle name="60% - 强调文字颜色 1 5 2 2" xfId="992"/>
    <cellStyle name="60% - 强调文字颜色 1 5 2 2 2" xfId="3771"/>
    <cellStyle name="60% - 强调文字颜色 1 5 2 3" xfId="3770"/>
    <cellStyle name="60% - 强调文字颜色 1 5 3" xfId="993"/>
    <cellStyle name="60% - 强调文字颜色 1 5 3 2" xfId="3772"/>
    <cellStyle name="60% - 强调文字颜色 1 5 4" xfId="3769"/>
    <cellStyle name="60% - 强调文字颜色 1 6" xfId="995"/>
    <cellStyle name="60% - 强调文字颜色 1 6 2" xfId="996"/>
    <cellStyle name="60% - 强调文字颜色 1 6 2 2" xfId="3774"/>
    <cellStyle name="60% - 强调文字颜色 1 6 3" xfId="3773"/>
    <cellStyle name="60% - 强调文字颜色 1 7" xfId="998"/>
    <cellStyle name="60% - 强调文字颜色 1 7 2" xfId="3775"/>
    <cellStyle name="60% - 强调文字颜色 1 8" xfId="2490"/>
    <cellStyle name="60% - 强调文字颜色 1 9" xfId="3747"/>
    <cellStyle name="60% - 强调文字颜色 2" xfId="999"/>
    <cellStyle name="60% - 强调文字颜色 2 2" xfId="1000"/>
    <cellStyle name="60% - 强调文字颜色 2 2 2" xfId="1001"/>
    <cellStyle name="60% - 强调文字颜色 2 2 2 2" xfId="1003"/>
    <cellStyle name="60% - 强调文字颜色 2 2 2 2 2" xfId="1004"/>
    <cellStyle name="60% - 强调文字颜色 2 2 2 2 2 2" xfId="3778"/>
    <cellStyle name="60% - 强调文字颜色 2 2 2 2 3" xfId="2500"/>
    <cellStyle name="60% - 强调文字颜色 2 2 2 3" xfId="1005"/>
    <cellStyle name="60% - 强调文字颜色 2 2 2 3 2" xfId="2501"/>
    <cellStyle name="60% - 强调文字颜色 2 2 2 4" xfId="2499"/>
    <cellStyle name="60% - 强调文字颜色 2 2 3" xfId="1007"/>
    <cellStyle name="60% - 强调文字颜色 2 2 3 2" xfId="1009"/>
    <cellStyle name="60% - 强调文字颜色 2 2 3 2 2" xfId="1011"/>
    <cellStyle name="60% - 强调文字颜色 2 2 3 2 2 2" xfId="3781"/>
    <cellStyle name="60% - 强调文字颜色 2 2 3 2 3" xfId="3780"/>
    <cellStyle name="60% - 强调文字颜色 2 2 3 3" xfId="1013"/>
    <cellStyle name="60% - 强调文字颜色 2 2 3 3 2" xfId="3782"/>
    <cellStyle name="60% - 强调文字颜色 2 2 3 4" xfId="2502"/>
    <cellStyle name="60% - 强调文字颜色 2 2 3 5" xfId="3779"/>
    <cellStyle name="60% - 强调文字颜色 2 2 4" xfId="1015"/>
    <cellStyle name="60% - 强调文字颜色 2 2 4 2" xfId="1017"/>
    <cellStyle name="60% - 强调文字颜色 2 2 4 2 2" xfId="3784"/>
    <cellStyle name="60% - 强调文字颜色 2 2 4 3" xfId="3783"/>
    <cellStyle name="60% - 强调文字颜色 2 2 5" xfId="1018"/>
    <cellStyle name="60% - 强调文字颜色 2 2 5 2" xfId="3785"/>
    <cellStyle name="60% - 强调文字颜色 2 2 6" xfId="2498"/>
    <cellStyle name="60% - 强调文字颜色 2 2 7" xfId="3777"/>
    <cellStyle name="60% - 强调文字颜色 2 2_2015财政决算公开" xfId="3786"/>
    <cellStyle name="60% - 强调文字颜色 2 3" xfId="1020"/>
    <cellStyle name="60% - 强调文字颜色 2 3 2" xfId="1022"/>
    <cellStyle name="60% - 强调文字颜色 2 3 2 2" xfId="888"/>
    <cellStyle name="60% - 强调文字颜色 2 3 2 2 2" xfId="891"/>
    <cellStyle name="60% - 强调文字颜色 2 3 2 2 2 2" xfId="3789"/>
    <cellStyle name="60% - 强调文字颜色 2 3 2 2 3" xfId="3788"/>
    <cellStyle name="60% - 强调文字颜色 2 3 2 3" xfId="894"/>
    <cellStyle name="60% - 强调文字颜色 2 3 2 3 2" xfId="3790"/>
    <cellStyle name="60% - 强调文字颜色 2 3 2 4" xfId="3787"/>
    <cellStyle name="60% - 强调文字颜色 2 3 3" xfId="1024"/>
    <cellStyle name="60% - 强调文字颜色 2 3 3 2" xfId="953"/>
    <cellStyle name="60% - 强调文字颜色 2 3 3 2 2" xfId="3792"/>
    <cellStyle name="60% - 强调文字颜色 2 3 3 3" xfId="3791"/>
    <cellStyle name="60% - 强调文字颜色 2 3 4" xfId="1026"/>
    <cellStyle name="60% - 强调文字颜色 2 3 4 2" xfId="3793"/>
    <cellStyle name="60% - 强调文字颜色 2 3 5" xfId="2503"/>
    <cellStyle name="60% - 强调文字颜色 2 4" xfId="1027"/>
    <cellStyle name="60% - 强调文字颜色 2 4 2" xfId="1028"/>
    <cellStyle name="60% - 强调文字颜色 2 4 2 2" xfId="1029"/>
    <cellStyle name="60% - 强调文字颜色 2 4 2 2 2" xfId="3796"/>
    <cellStyle name="60% - 强调文字颜色 2 4 2 3" xfId="3795"/>
    <cellStyle name="60% - 强调文字颜色 2 4 3" xfId="1030"/>
    <cellStyle name="60% - 强调文字颜色 2 4 3 2" xfId="3797"/>
    <cellStyle name="60% - 强调文字颜色 2 4 4" xfId="3794"/>
    <cellStyle name="60% - 强调文字颜色 2 5" xfId="1031"/>
    <cellStyle name="60% - 强调文字颜色 2 5 2" xfId="1032"/>
    <cellStyle name="60% - 强调文字颜色 2 5 2 2" xfId="1033"/>
    <cellStyle name="60% - 强调文字颜色 2 5 2 2 2" xfId="3800"/>
    <cellStyle name="60% - 强调文字颜色 2 5 2 3" xfId="3799"/>
    <cellStyle name="60% - 强调文字颜色 2 5 3" xfId="1034"/>
    <cellStyle name="60% - 强调文字颜色 2 5 3 2" xfId="3801"/>
    <cellStyle name="60% - 强调文字颜色 2 5 4" xfId="3798"/>
    <cellStyle name="60% - 强调文字颜色 2 6" xfId="1035"/>
    <cellStyle name="60% - 强调文字颜色 2 6 2" xfId="1036"/>
    <cellStyle name="60% - 强调文字颜色 2 6 2 2" xfId="3803"/>
    <cellStyle name="60% - 强调文字颜色 2 6 3" xfId="3802"/>
    <cellStyle name="60% - 强调文字颜色 2 7" xfId="1038"/>
    <cellStyle name="60% - 强调文字颜色 2 7 2" xfId="3804"/>
    <cellStyle name="60% - 强调文字颜色 2 8" xfId="2497"/>
    <cellStyle name="60% - 强调文字颜色 2 9" xfId="3776"/>
    <cellStyle name="60% - 强调文字颜色 3" xfId="1039"/>
    <cellStyle name="60% - 强调文字颜色 3 2" xfId="1040"/>
    <cellStyle name="60% - 强调文字颜色 3 2 2" xfId="1041"/>
    <cellStyle name="60% - 强调文字颜色 3 2 2 2" xfId="1042"/>
    <cellStyle name="60% - 强调文字颜色 3 2 2 2 2" xfId="1043"/>
    <cellStyle name="60% - 强调文字颜色 3 2 2 2 2 2" xfId="3807"/>
    <cellStyle name="60% - 强调文字颜色 3 2 2 2 3" xfId="2507"/>
    <cellStyle name="60% - 强调文字颜色 3 2 2 3" xfId="1044"/>
    <cellStyle name="60% - 强调文字颜色 3 2 2 3 2" xfId="2508"/>
    <cellStyle name="60% - 强调文字颜色 3 2 2 4" xfId="2506"/>
    <cellStyle name="60% - 强调文字颜色 3 2 3" xfId="1045"/>
    <cellStyle name="60% - 强调文字颜色 3 2 3 2" xfId="1047"/>
    <cellStyle name="60% - 强调文字颜色 3 2 3 2 2" xfId="1050"/>
    <cellStyle name="60% - 强调文字颜色 3 2 3 2 2 2" xfId="3810"/>
    <cellStyle name="60% - 强调文字颜色 3 2 3 2 3" xfId="3809"/>
    <cellStyle name="60% - 强调文字颜色 3 2 3 3" xfId="1052"/>
    <cellStyle name="60% - 强调文字颜色 3 2 3 3 2" xfId="3811"/>
    <cellStyle name="60% - 强调文字颜色 3 2 3 4" xfId="2509"/>
    <cellStyle name="60% - 强调文字颜色 3 2 3 5" xfId="3808"/>
    <cellStyle name="60% - 强调文字颜色 3 2 4" xfId="1008"/>
    <cellStyle name="60% - 强调文字颜色 3 2 4 2" xfId="1010"/>
    <cellStyle name="60% - 强调文字颜色 3 2 4 2 2" xfId="3813"/>
    <cellStyle name="60% - 强调文字颜色 3 2 4 3" xfId="3812"/>
    <cellStyle name="60% - 强调文字颜色 3 2 5" xfId="1012"/>
    <cellStyle name="60% - 强调文字颜色 3 2 5 2" xfId="3814"/>
    <cellStyle name="60% - 强调文字颜色 3 2 6" xfId="2505"/>
    <cellStyle name="60% - 强调文字颜色 3 2 7" xfId="3806"/>
    <cellStyle name="60% - 强调文字颜色 3 2_2015财政决算公开" xfId="3815"/>
    <cellStyle name="60% - 强调文字颜色 3 3" xfId="560"/>
    <cellStyle name="60% - 强调文字颜色 3 3 2" xfId="1053"/>
    <cellStyle name="60% - 强调文字颜色 3 3 2 2" xfId="1054"/>
    <cellStyle name="60% - 强调文字颜色 3 3 2 2 2" xfId="1055"/>
    <cellStyle name="60% - 强调文字颜色 3 3 2 2 2 2" xfId="3818"/>
    <cellStyle name="60% - 强调文字颜色 3 3 2 2 3" xfId="3817"/>
    <cellStyle name="60% - 强调文字颜色 3 3 2 3" xfId="1056"/>
    <cellStyle name="60% - 强调文字颜色 3 3 2 3 2" xfId="3819"/>
    <cellStyle name="60% - 强调文字颜色 3 3 2 4" xfId="3816"/>
    <cellStyle name="60% - 强调文字颜色 3 3 3" xfId="1057"/>
    <cellStyle name="60% - 强调文字颜色 3 3 3 2" xfId="1058"/>
    <cellStyle name="60% - 强调文字颜色 3 3 3 2 2" xfId="3821"/>
    <cellStyle name="60% - 强调文字颜色 3 3 3 3" xfId="3820"/>
    <cellStyle name="60% - 强调文字颜色 3 3 4" xfId="1016"/>
    <cellStyle name="60% - 强调文字颜色 3 3 4 2" xfId="3822"/>
    <cellStyle name="60% - 强调文字颜色 3 3 5" xfId="2510"/>
    <cellStyle name="60% - 强调文字颜色 3 4" xfId="1059"/>
    <cellStyle name="60% - 强调文字颜色 3 4 2" xfId="1060"/>
    <cellStyle name="60% - 强调文字颜色 3 4 2 2" xfId="1061"/>
    <cellStyle name="60% - 强调文字颜色 3 4 2 2 2" xfId="3825"/>
    <cellStyle name="60% - 强调文字颜色 3 4 2 3" xfId="3824"/>
    <cellStyle name="60% - 强调文字颜色 3 4 3" xfId="1062"/>
    <cellStyle name="60% - 强调文字颜色 3 4 3 2" xfId="3826"/>
    <cellStyle name="60% - 强调文字颜色 3 4 4" xfId="3823"/>
    <cellStyle name="60% - 强调文字颜色 3 5" xfId="1064"/>
    <cellStyle name="60% - 强调文字颜色 3 5 2" xfId="1065"/>
    <cellStyle name="60% - 强调文字颜色 3 5 2 2" xfId="1066"/>
    <cellStyle name="60% - 强调文字颜色 3 5 2 2 2" xfId="3829"/>
    <cellStyle name="60% - 强调文字颜色 3 5 2 3" xfId="3828"/>
    <cellStyle name="60% - 强调文字颜色 3 5 3" xfId="1067"/>
    <cellStyle name="60% - 强调文字颜色 3 5 3 2" xfId="3830"/>
    <cellStyle name="60% - 强调文字颜色 3 5 4" xfId="3827"/>
    <cellStyle name="60% - 强调文字颜色 3 6" xfId="1068"/>
    <cellStyle name="60% - 强调文字颜色 3 6 2" xfId="1069"/>
    <cellStyle name="60% - 强调文字颜色 3 6 2 2" xfId="3832"/>
    <cellStyle name="60% - 强调文字颜色 3 6 3" xfId="3831"/>
    <cellStyle name="60% - 强调文字颜色 3 7" xfId="1070"/>
    <cellStyle name="60% - 强调文字颜色 3 7 2" xfId="3833"/>
    <cellStyle name="60% - 强调文字颜色 3 8" xfId="2504"/>
    <cellStyle name="60% - 强调文字颜色 3 9" xfId="3805"/>
    <cellStyle name="60% - 强调文字颜色 4" xfId="1071"/>
    <cellStyle name="60% - 强调文字颜色 4 2" xfId="1072"/>
    <cellStyle name="60% - 强调文字颜色 4 2 2" xfId="935"/>
    <cellStyle name="60% - 强调文字颜色 4 2 2 2" xfId="937"/>
    <cellStyle name="60% - 强调文字颜色 4 2 2 2 2" xfId="939"/>
    <cellStyle name="60% - 强调文字颜色 4 2 2 2 2 2" xfId="3836"/>
    <cellStyle name="60% - 强调文字颜色 4 2 2 2 3" xfId="2514"/>
    <cellStyle name="60% - 强调文字颜色 4 2 2 3" xfId="941"/>
    <cellStyle name="60% - 强调文字颜色 4 2 2 3 2" xfId="2515"/>
    <cellStyle name="60% - 强调文字颜色 4 2 2 4" xfId="2513"/>
    <cellStyle name="60% - 强调文字颜色 4 2 3" xfId="943"/>
    <cellStyle name="60% - 强调文字颜色 4 2 3 2" xfId="945"/>
    <cellStyle name="60% - 强调文字颜色 4 2 3 2 2" xfId="947"/>
    <cellStyle name="60% - 强调文字颜色 4 2 3 2 2 2" xfId="3839"/>
    <cellStyle name="60% - 强调文字颜色 4 2 3 2 3" xfId="3838"/>
    <cellStyle name="60% - 强调文字颜色 4 2 3 3" xfId="949"/>
    <cellStyle name="60% - 强调文字颜色 4 2 3 3 2" xfId="3840"/>
    <cellStyle name="60% - 强调文字颜色 4 2 3 4" xfId="2516"/>
    <cellStyle name="60% - 强调文字颜色 4 2 3 5" xfId="3837"/>
    <cellStyle name="60% - 强调文字颜色 4 2 4" xfId="952"/>
    <cellStyle name="60% - 强调文字颜色 4 2 4 2" xfId="956"/>
    <cellStyle name="60% - 强调文字颜色 4 2 4 2 2" xfId="3842"/>
    <cellStyle name="60% - 强调文字颜色 4 2 4 3" xfId="3841"/>
    <cellStyle name="60% - 强调文字颜色 4 2 5" xfId="959"/>
    <cellStyle name="60% - 强调文字颜色 4 2 5 2" xfId="3843"/>
    <cellStyle name="60% - 强调文字颜色 4 2 6" xfId="2512"/>
    <cellStyle name="60% - 强调文字颜色 4 2 7" xfId="3835"/>
    <cellStyle name="60% - 强调文字颜色 4 2_2015财政决算公开" xfId="3844"/>
    <cellStyle name="60% - 强调文字颜色 4 3" xfId="1073"/>
    <cellStyle name="60% - 强调文字颜色 4 3 2" xfId="1076"/>
    <cellStyle name="60% - 强调文字颜色 4 3 2 2" xfId="1079"/>
    <cellStyle name="60% - 强调文字颜色 4 3 2 2 2" xfId="1080"/>
    <cellStyle name="60% - 强调文字颜色 4 3 2 2 2 2" xfId="3847"/>
    <cellStyle name="60% - 强调文字颜色 4 3 2 2 3" xfId="3846"/>
    <cellStyle name="60% - 强调文字颜色 4 3 2 3" xfId="1082"/>
    <cellStyle name="60% - 强调文字颜色 4 3 2 3 2" xfId="3848"/>
    <cellStyle name="60% - 强调文字颜色 4 3 2 4" xfId="3845"/>
    <cellStyle name="60% - 强调文字颜色 4 3 3" xfId="1086"/>
    <cellStyle name="60% - 强调文字颜色 4 3 3 2" xfId="1090"/>
    <cellStyle name="60% - 强调文字颜色 4 3 3 2 2" xfId="3850"/>
    <cellStyle name="60% - 强调文字颜色 4 3 3 3" xfId="3849"/>
    <cellStyle name="60% - 强调文字颜色 4 3 4" xfId="1095"/>
    <cellStyle name="60% - 强调文字颜色 4 3 4 2" xfId="3851"/>
    <cellStyle name="60% - 强调文字颜色 4 3 5" xfId="2517"/>
    <cellStyle name="60% - 强调文字颜色 4 4" xfId="1096"/>
    <cellStyle name="60% - 强调文字颜色 4 4 2" xfId="1097"/>
    <cellStyle name="60% - 强调文字颜色 4 4 2 2" xfId="240"/>
    <cellStyle name="60% - 强调文字颜色 4 4 2 2 2" xfId="3854"/>
    <cellStyle name="60% - 强调文字颜色 4 4 2 3" xfId="3853"/>
    <cellStyle name="60% - 强调文字颜色 4 4 3" xfId="1099"/>
    <cellStyle name="60% - 强调文字颜色 4 4 3 2" xfId="3855"/>
    <cellStyle name="60% - 强调文字颜色 4 4 4" xfId="3852"/>
    <cellStyle name="60% - 强调文字颜色 4 5" xfId="1100"/>
    <cellStyle name="60% - 强调文字颜色 4 5 2" xfId="1101"/>
    <cellStyle name="60% - 强调文字颜色 4 5 2 2" xfId="408"/>
    <cellStyle name="60% - 强调文字颜色 4 5 2 2 2" xfId="3858"/>
    <cellStyle name="60% - 强调文字颜色 4 5 2 3" xfId="3857"/>
    <cellStyle name="60% - 强调文字颜色 4 5 3" xfId="1103"/>
    <cellStyle name="60% - 强调文字颜色 4 5 3 2" xfId="3859"/>
    <cellStyle name="60% - 强调文字颜色 4 5 4" xfId="3856"/>
    <cellStyle name="60% - 强调文字颜色 4 6" xfId="1104"/>
    <cellStyle name="60% - 强调文字颜色 4 6 2" xfId="1106"/>
    <cellStyle name="60% - 强调文字颜色 4 6 2 2" xfId="3861"/>
    <cellStyle name="60% - 强调文字颜色 4 6 3" xfId="3860"/>
    <cellStyle name="60% - 强调文字颜色 4 7" xfId="1107"/>
    <cellStyle name="60% - 强调文字颜色 4 7 2" xfId="3862"/>
    <cellStyle name="60% - 强调文字颜色 4 8" xfId="2511"/>
    <cellStyle name="60% - 强调文字颜色 4 9" xfId="3834"/>
    <cellStyle name="60% - 强调文字颜色 5" xfId="1108"/>
    <cellStyle name="60% - 强调文字颜色 5 2" xfId="1109"/>
    <cellStyle name="60% - 强调文字颜色 5 2 2" xfId="1110"/>
    <cellStyle name="60% - 强调文字颜色 5 2 2 2" xfId="1111"/>
    <cellStyle name="60% - 强调文字颜色 5 2 2 2 2" xfId="1113"/>
    <cellStyle name="60% - 强调文字颜色 5 2 2 2 2 2" xfId="3865"/>
    <cellStyle name="60% - 强调文字颜色 5 2 2 2 3" xfId="2521"/>
    <cellStyle name="60% - 强调文字颜色 5 2 2 3" xfId="1115"/>
    <cellStyle name="60% - 强调文字颜色 5 2 2 3 2" xfId="2522"/>
    <cellStyle name="60% - 强调文字颜色 5 2 2 4" xfId="2520"/>
    <cellStyle name="60% - 强调文字颜色 5 2 3" xfId="1116"/>
    <cellStyle name="60% - 强调文字颜色 5 2 3 2" xfId="1117"/>
    <cellStyle name="60% - 强调文字颜色 5 2 3 2 2" xfId="1118"/>
    <cellStyle name="60% - 强调文字颜色 5 2 3 2 2 2" xfId="3868"/>
    <cellStyle name="60% - 强调文字颜色 5 2 3 2 3" xfId="3867"/>
    <cellStyle name="60% - 强调文字颜色 5 2 3 3" xfId="1119"/>
    <cellStyle name="60% - 强调文字颜色 5 2 3 3 2" xfId="3869"/>
    <cellStyle name="60% - 强调文字颜色 5 2 3 4" xfId="2523"/>
    <cellStyle name="60% - 强调文字颜色 5 2 3 5" xfId="3866"/>
    <cellStyle name="60% - 强调文字颜色 5 2 4" xfId="1120"/>
    <cellStyle name="60% - 强调文字颜色 5 2 4 2" xfId="1121"/>
    <cellStyle name="60% - 强调文字颜色 5 2 4 2 2" xfId="3871"/>
    <cellStyle name="60% - 强调文字颜色 5 2 4 3" xfId="3870"/>
    <cellStyle name="60% - 强调文字颜色 5 2 5" xfId="1123"/>
    <cellStyle name="60% - 强调文字颜色 5 2 5 2" xfId="3872"/>
    <cellStyle name="60% - 强调文字颜色 5 2 6" xfId="2519"/>
    <cellStyle name="60% - 强调文字颜色 5 2 7" xfId="3864"/>
    <cellStyle name="60% - 强调文字颜色 5 2_2015财政决算公开" xfId="3873"/>
    <cellStyle name="60% - 强调文字颜色 5 3" xfId="1124"/>
    <cellStyle name="60% - 强调文字颜色 5 3 2" xfId="1125"/>
    <cellStyle name="60% - 强调文字颜色 5 3 2 2" xfId="37"/>
    <cellStyle name="60% - 强调文字颜色 5 3 2 2 2" xfId="1126"/>
    <cellStyle name="60% - 强调文字颜色 5 3 2 2 2 2" xfId="3876"/>
    <cellStyle name="60% - 强调文字颜色 5 3 2 2 3" xfId="3875"/>
    <cellStyle name="60% - 强调文字颜色 5 3 2 3" xfId="128"/>
    <cellStyle name="60% - 强调文字颜色 5 3 2 3 2" xfId="3877"/>
    <cellStyle name="60% - 强调文字颜色 5 3 2 4" xfId="3874"/>
    <cellStyle name="60% - 强调文字颜色 5 3 3" xfId="1128"/>
    <cellStyle name="60% - 强调文字颜色 5 3 3 2" xfId="1130"/>
    <cellStyle name="60% - 强调文字颜色 5 3 3 2 2" xfId="3879"/>
    <cellStyle name="60% - 强调文字颜色 5 3 3 3" xfId="3878"/>
    <cellStyle name="60% - 强调文字颜色 5 3 4" xfId="1132"/>
    <cellStyle name="60% - 强调文字颜色 5 3 4 2" xfId="3880"/>
    <cellStyle name="60% - 强调文字颜色 5 3 5" xfId="2524"/>
    <cellStyle name="60% - 强调文字颜色 5 4" xfId="1133"/>
    <cellStyle name="60% - 强调文字颜色 5 4 2" xfId="1134"/>
    <cellStyle name="60% - 强调文字颜色 5 4 2 2" xfId="439"/>
    <cellStyle name="60% - 强调文字颜色 5 4 2 2 2" xfId="3883"/>
    <cellStyle name="60% - 强调文字颜色 5 4 2 3" xfId="3882"/>
    <cellStyle name="60% - 强调文字颜色 5 4 3" xfId="1136"/>
    <cellStyle name="60% - 强调文字颜色 5 4 3 2" xfId="3884"/>
    <cellStyle name="60% - 强调文字颜色 5 4 4" xfId="3881"/>
    <cellStyle name="60% - 强调文字颜色 5 5" xfId="1137"/>
    <cellStyle name="60% - 强调文字颜色 5 5 2" xfId="1138"/>
    <cellStyle name="60% - 强调文字颜色 5 5 2 2" xfId="541"/>
    <cellStyle name="60% - 强调文字颜色 5 5 2 2 2" xfId="3887"/>
    <cellStyle name="60% - 强调文字颜色 5 5 2 3" xfId="3886"/>
    <cellStyle name="60% - 强调文字颜色 5 5 3" xfId="1139"/>
    <cellStyle name="60% - 强调文字颜色 5 5 3 2" xfId="3888"/>
    <cellStyle name="60% - 强调文字颜色 5 5 4" xfId="3885"/>
    <cellStyle name="60% - 强调文字颜色 5 6" xfId="1140"/>
    <cellStyle name="60% - 强调文字颜色 5 6 2" xfId="1141"/>
    <cellStyle name="60% - 强调文字颜色 5 6 2 2" xfId="3890"/>
    <cellStyle name="60% - 强调文字颜色 5 6 3" xfId="3889"/>
    <cellStyle name="60% - 强调文字颜色 5 7" xfId="1142"/>
    <cellStyle name="60% - 强调文字颜色 5 7 2" xfId="3891"/>
    <cellStyle name="60% - 强调文字颜色 5 8" xfId="2518"/>
    <cellStyle name="60% - 强调文字颜色 5 9" xfId="3863"/>
    <cellStyle name="60% - 强调文字颜色 6" xfId="1143"/>
    <cellStyle name="60% - 强调文字颜色 6 2" xfId="1144"/>
    <cellStyle name="60% - 强调文字颜色 6 2 2" xfId="1145"/>
    <cellStyle name="60% - 强调文字颜色 6 2 2 2" xfId="1146"/>
    <cellStyle name="60% - 强调文字颜色 6 2 2 2 2" xfId="1147"/>
    <cellStyle name="60% - 强调文字颜色 6 2 2 2 2 2" xfId="3894"/>
    <cellStyle name="60% - 强调文字颜色 6 2 2 2 3" xfId="2528"/>
    <cellStyle name="60% - 强调文字颜色 6 2 2 3" xfId="1148"/>
    <cellStyle name="60% - 强调文字颜色 6 2 2 3 2" xfId="2529"/>
    <cellStyle name="60% - 强调文字颜色 6 2 2 4" xfId="2527"/>
    <cellStyle name="60% - 强调文字颜色 6 2 3" xfId="1149"/>
    <cellStyle name="60% - 强调文字颜色 6 2 3 2" xfId="1150"/>
    <cellStyle name="60% - 强调文字颜色 6 2 3 2 2" xfId="1151"/>
    <cellStyle name="60% - 强调文字颜色 6 2 3 2 2 2" xfId="3897"/>
    <cellStyle name="60% - 强调文字颜色 6 2 3 2 3" xfId="3896"/>
    <cellStyle name="60% - 强调文字颜色 6 2 3 3" xfId="1152"/>
    <cellStyle name="60% - 强调文字颜色 6 2 3 3 2" xfId="3898"/>
    <cellStyle name="60% - 强调文字颜色 6 2 3 4" xfId="2530"/>
    <cellStyle name="60% - 强调文字颜色 6 2 3 5" xfId="3895"/>
    <cellStyle name="60% - 强调文字颜色 6 2 4" xfId="1153"/>
    <cellStyle name="60% - 强调文字颜色 6 2 4 2" xfId="1154"/>
    <cellStyle name="60% - 强调文字颜色 6 2 4 2 2" xfId="3900"/>
    <cellStyle name="60% - 强调文字颜色 6 2 4 3" xfId="3899"/>
    <cellStyle name="60% - 强调文字颜色 6 2 5" xfId="1156"/>
    <cellStyle name="60% - 强调文字颜色 6 2 5 2" xfId="3901"/>
    <cellStyle name="60% - 强调文字颜色 6 2 6" xfId="2526"/>
    <cellStyle name="60% - 强调文字颜色 6 2 7" xfId="3893"/>
    <cellStyle name="60% - 强调文字颜色 6 2_2015财政决算公开" xfId="3902"/>
    <cellStyle name="60% - 强调文字颜色 6 3" xfId="1157"/>
    <cellStyle name="60% - 强调文字颜色 6 3 2" xfId="1159"/>
    <cellStyle name="60% - 强调文字颜色 6 3 2 2" xfId="378"/>
    <cellStyle name="60% - 强调文字颜色 6 3 2 2 2" xfId="662"/>
    <cellStyle name="60% - 强调文字颜色 6 3 2 2 2 2" xfId="3905"/>
    <cellStyle name="60% - 强调文字颜色 6 3 2 2 3" xfId="3904"/>
    <cellStyle name="60% - 强调文字颜色 6 3 2 3" xfId="380"/>
    <cellStyle name="60% - 强调文字颜色 6 3 2 3 2" xfId="3906"/>
    <cellStyle name="60% - 强调文字颜色 6 3 2 4" xfId="3903"/>
    <cellStyle name="60% - 强调文字颜色 6 3 3" xfId="1163"/>
    <cellStyle name="60% - 强调文字颜色 6 3 3 2" xfId="1165"/>
    <cellStyle name="60% - 强调文字颜色 6 3 3 2 2" xfId="3908"/>
    <cellStyle name="60% - 强调文字颜色 6 3 3 3" xfId="3907"/>
    <cellStyle name="60% - 强调文字颜色 6 3 4" xfId="1167"/>
    <cellStyle name="60% - 强调文字颜色 6 3 4 2" xfId="3909"/>
    <cellStyle name="60% - 强调文字颜色 6 3 5" xfId="2531"/>
    <cellStyle name="60% - 强调文字颜色 6 4" xfId="1169"/>
    <cellStyle name="60% - 强调文字颜色 6 4 2" xfId="1171"/>
    <cellStyle name="60% - 强调文字颜色 6 4 2 2" xfId="475"/>
    <cellStyle name="60% - 强调文字颜色 6 4 2 2 2" xfId="3912"/>
    <cellStyle name="60% - 强调文字颜色 6 4 2 3" xfId="3911"/>
    <cellStyle name="60% - 强调文字颜色 6 4 3" xfId="1173"/>
    <cellStyle name="60% - 强调文字颜色 6 4 3 2" xfId="3913"/>
    <cellStyle name="60% - 强调文字颜色 6 4 4" xfId="3910"/>
    <cellStyle name="60% - 强调文字颜色 6 5" xfId="1175"/>
    <cellStyle name="60% - 强调文字颜色 6 5 2" xfId="1179"/>
    <cellStyle name="60% - 强调文字颜色 6 5 2 2" xfId="1181"/>
    <cellStyle name="60% - 强调文字颜色 6 5 2 2 2" xfId="3916"/>
    <cellStyle name="60% - 强调文字颜色 6 5 2 3" xfId="3915"/>
    <cellStyle name="60% - 强调文字颜色 6 5 3" xfId="1184"/>
    <cellStyle name="60% - 强调文字颜色 6 5 3 2" xfId="3917"/>
    <cellStyle name="60% - 强调文字颜色 6 5 4" xfId="3914"/>
    <cellStyle name="60% - 强调文字颜色 6 6" xfId="1185"/>
    <cellStyle name="60% - 强调文字颜色 6 6 2" xfId="1186"/>
    <cellStyle name="60% - 强调文字颜色 6 6 2 2" xfId="3919"/>
    <cellStyle name="60% - 强调文字颜色 6 6 3" xfId="3918"/>
    <cellStyle name="60% - 强调文字颜色 6 7" xfId="1187"/>
    <cellStyle name="60% - 强调文字颜色 6 7 2" xfId="3920"/>
    <cellStyle name="60% - 强调文字颜色 6 8" xfId="2525"/>
    <cellStyle name="60% - 强调文字颜色 6 9" xfId="3892"/>
    <cellStyle name="60% - 着色 1" xfId="2689"/>
    <cellStyle name="60% - 着色 1 2" xfId="2819"/>
    <cellStyle name="60% - 着色 2" xfId="2688"/>
    <cellStyle name="60% - 着色 2 2" xfId="2820"/>
    <cellStyle name="60% - 着色 3" xfId="2661"/>
    <cellStyle name="60% - 着色 3 2" xfId="2821"/>
    <cellStyle name="60% - 着色 4" xfId="2609"/>
    <cellStyle name="60% - 着色 4 2" xfId="2822"/>
    <cellStyle name="60% - 着色 5" xfId="2608"/>
    <cellStyle name="60% - 着色 6" xfId="2607"/>
    <cellStyle name="60% - 着色 6 2" xfId="2823"/>
    <cellStyle name="Calc Currency (0)" xfId="1188"/>
    <cellStyle name="Calc Currency (0) 2" xfId="3921"/>
    <cellStyle name="Comma [0]" xfId="1190"/>
    <cellStyle name="Comma [0] 2" xfId="3922"/>
    <cellStyle name="comma zerodec" xfId="1191"/>
    <cellStyle name="comma zerodec 2" xfId="3923"/>
    <cellStyle name="Comma_1995" xfId="1193"/>
    <cellStyle name="Currency [0]" xfId="1194"/>
    <cellStyle name="Currency [0] 2" xfId="3924"/>
    <cellStyle name="Currency_1995" xfId="1195"/>
    <cellStyle name="Currency1" xfId="1197"/>
    <cellStyle name="Currency1 2" xfId="3925"/>
    <cellStyle name="Date" xfId="1198"/>
    <cellStyle name="Date 2" xfId="3926"/>
    <cellStyle name="Dollar (zero dec)" xfId="1199"/>
    <cellStyle name="Dollar (zero dec) 2" xfId="3927"/>
    <cellStyle name="Fixed" xfId="1202"/>
    <cellStyle name="Fixed 2" xfId="3928"/>
    <cellStyle name="Header1" xfId="1204"/>
    <cellStyle name="Header1 2" xfId="3929"/>
    <cellStyle name="Header2" xfId="1206"/>
    <cellStyle name="Header2 2" xfId="3930"/>
    <cellStyle name="HEADING1" xfId="1207"/>
    <cellStyle name="HEADING1 2" xfId="3931"/>
    <cellStyle name="HEADING2" xfId="1208"/>
    <cellStyle name="HEADING2 2" xfId="3932"/>
    <cellStyle name="no dec" xfId="671"/>
    <cellStyle name="no dec 2" xfId="3933"/>
    <cellStyle name="Norma,_laroux_4_营业在建 (2)_E21" xfId="472"/>
    <cellStyle name="Normal_#10-Headcount" xfId="1209"/>
    <cellStyle name="Percent_laroux" xfId="1211"/>
    <cellStyle name="Total" xfId="1212"/>
    <cellStyle name="Total 2" xfId="3934"/>
    <cellStyle name="百分比 2" xfId="1213"/>
    <cellStyle name="百分比 2 2" xfId="1214"/>
    <cellStyle name="百分比 2 2 2" xfId="1215"/>
    <cellStyle name="百分比 2 2 2 2" xfId="1216"/>
    <cellStyle name="百分比 2 2 2 2 2" xfId="254"/>
    <cellStyle name="百分比 2 2 2 2 2 2" xfId="3939"/>
    <cellStyle name="百分比 2 2 2 2 3" xfId="3938"/>
    <cellStyle name="百分比 2 2 2 3" xfId="1217"/>
    <cellStyle name="百分比 2 2 2 3 2" xfId="3940"/>
    <cellStyle name="百分比 2 2 2 4" xfId="3937"/>
    <cellStyle name="百分比 2 2 3" xfId="1218"/>
    <cellStyle name="百分比 2 2 3 2" xfId="1219"/>
    <cellStyle name="百分比 2 2 3 2 2" xfId="3942"/>
    <cellStyle name="百分比 2 2 3 3" xfId="3941"/>
    <cellStyle name="百分比 2 2 4" xfId="1220"/>
    <cellStyle name="百分比 2 2 4 2" xfId="3943"/>
    <cellStyle name="百分比 2 2 5" xfId="3936"/>
    <cellStyle name="百分比 2 3" xfId="1221"/>
    <cellStyle name="百分比 2 3 2" xfId="1222"/>
    <cellStyle name="百分比 2 3 2 2" xfId="1223"/>
    <cellStyle name="百分比 2 3 2 2 2" xfId="3946"/>
    <cellStyle name="百分比 2 3 2 3" xfId="3945"/>
    <cellStyle name="百分比 2 3 3" xfId="1224"/>
    <cellStyle name="百分比 2 3 3 2" xfId="3947"/>
    <cellStyle name="百分比 2 3 4" xfId="3944"/>
    <cellStyle name="百分比 2 4" xfId="1225"/>
    <cellStyle name="百分比 2 4 2" xfId="1226"/>
    <cellStyle name="百分比 2 4 2 2" xfId="3949"/>
    <cellStyle name="百分比 2 4 3" xfId="3948"/>
    <cellStyle name="百分比 2 5" xfId="1227"/>
    <cellStyle name="百分比 2 5 2" xfId="3950"/>
    <cellStyle name="百分比 2 6" xfId="3935"/>
    <cellStyle name="百分比 3" xfId="1228"/>
    <cellStyle name="百分比 3 2" xfId="1229"/>
    <cellStyle name="百分比 3 2 2" xfId="1168"/>
    <cellStyle name="百分比 3 2 2 2" xfId="1170"/>
    <cellStyle name="百分比 3 2 2 2 2" xfId="3954"/>
    <cellStyle name="百分比 3 2 2 3" xfId="3953"/>
    <cellStyle name="百分比 3 2 3" xfId="1174"/>
    <cellStyle name="百分比 3 2 3 2" xfId="3955"/>
    <cellStyle name="百分比 3 2 4" xfId="3952"/>
    <cellStyle name="百分比 3 3" xfId="1230"/>
    <cellStyle name="百分比 3 3 2" xfId="1231"/>
    <cellStyle name="百分比 3 3 2 2" xfId="3957"/>
    <cellStyle name="百分比 3 3 3" xfId="3956"/>
    <cellStyle name="百分比 3 4" xfId="1232"/>
    <cellStyle name="百分比 3 4 2" xfId="3958"/>
    <cellStyle name="百分比 3 5" xfId="1233"/>
    <cellStyle name="百分比 3 5 2" xfId="3959"/>
    <cellStyle name="百分比 3 6" xfId="3951"/>
    <cellStyle name="百分比 4" xfId="1234"/>
    <cellStyle name="百分比 4 2" xfId="1236"/>
    <cellStyle name="百分比 4 2 2" xfId="1238"/>
    <cellStyle name="百分比 4 2 2 2" xfId="1239"/>
    <cellStyle name="百分比 4 2 2 2 2" xfId="3963"/>
    <cellStyle name="百分比 4 2 2 3" xfId="3962"/>
    <cellStyle name="百分比 4 2 3" xfId="1241"/>
    <cellStyle name="百分比 4 2 3 2" xfId="3964"/>
    <cellStyle name="百分比 4 2 4" xfId="3961"/>
    <cellStyle name="百分比 4 3" xfId="1243"/>
    <cellStyle name="百分比 4 3 2" xfId="1246"/>
    <cellStyle name="百分比 4 3 2 2" xfId="3966"/>
    <cellStyle name="百分比 4 3 3" xfId="3965"/>
    <cellStyle name="百分比 4 4" xfId="1248"/>
    <cellStyle name="百分比 4 4 2" xfId="3967"/>
    <cellStyle name="百分比 4 5" xfId="3960"/>
    <cellStyle name="百分比 5" xfId="1250"/>
    <cellStyle name="百分比 5 2" xfId="1254"/>
    <cellStyle name="百分比 5 2 2" xfId="1256"/>
    <cellStyle name="百分比 5 2 2 2" xfId="1257"/>
    <cellStyle name="百分比 5 2 2 2 2" xfId="3971"/>
    <cellStyle name="百分比 5 2 2 3" xfId="3970"/>
    <cellStyle name="百分比 5 2 3" xfId="1259"/>
    <cellStyle name="百分比 5 2 3 2" xfId="3972"/>
    <cellStyle name="百分比 5 2 4" xfId="3969"/>
    <cellStyle name="百分比 5 3" xfId="1261"/>
    <cellStyle name="百分比 5 3 2" xfId="1262"/>
    <cellStyle name="百分比 5 3 2 2" xfId="3974"/>
    <cellStyle name="百分比 5 3 3" xfId="3973"/>
    <cellStyle name="百分比 5 4" xfId="1264"/>
    <cellStyle name="百分比 5 4 2" xfId="3975"/>
    <cellStyle name="百分比 5 5" xfId="1266"/>
    <cellStyle name="百分比 5 5 2" xfId="3976"/>
    <cellStyle name="百分比 5 6" xfId="3968"/>
    <cellStyle name="百分比 5 7" xfId="4984"/>
    <cellStyle name="百分比 6" xfId="1268"/>
    <cellStyle name="百分比 6 2" xfId="1270"/>
    <cellStyle name="百分比 6 2 2" xfId="1272"/>
    <cellStyle name="百分比 6 2 2 2" xfId="1274"/>
    <cellStyle name="百分比 6 2 2 2 2" xfId="3980"/>
    <cellStyle name="百分比 6 2 2 3" xfId="3979"/>
    <cellStyle name="百分比 6 2 3" xfId="1276"/>
    <cellStyle name="百分比 6 2 3 2" xfId="3981"/>
    <cellStyle name="百分比 6 2 4" xfId="3978"/>
    <cellStyle name="百分比 6 3" xfId="1278"/>
    <cellStyle name="百分比 6 3 2" xfId="1279"/>
    <cellStyle name="百分比 6 3 2 2" xfId="3983"/>
    <cellStyle name="百分比 6 3 3" xfId="3982"/>
    <cellStyle name="百分比 6 4" xfId="1281"/>
    <cellStyle name="百分比 6 4 2" xfId="3984"/>
    <cellStyle name="百分比 6 5" xfId="3977"/>
    <cellStyle name="百分比 7" xfId="1282"/>
    <cellStyle name="百分比 7 2" xfId="1283"/>
    <cellStyle name="百分比 7 2 2" xfId="1284"/>
    <cellStyle name="百分比 7 2 2 2" xfId="1285"/>
    <cellStyle name="百分比 7 2 2 2 2" xfId="3988"/>
    <cellStyle name="百分比 7 2 2 3" xfId="3987"/>
    <cellStyle name="百分比 7 2 3" xfId="1286"/>
    <cellStyle name="百分比 7 2 3 2" xfId="3989"/>
    <cellStyle name="百分比 7 2 4" xfId="3986"/>
    <cellStyle name="百分比 7 3" xfId="1287"/>
    <cellStyle name="百分比 7 3 2" xfId="1288"/>
    <cellStyle name="百分比 7 3 2 2" xfId="3991"/>
    <cellStyle name="百分比 7 3 3" xfId="3990"/>
    <cellStyle name="百分比 7 4" xfId="1289"/>
    <cellStyle name="百分比 7 4 2" xfId="3992"/>
    <cellStyle name="百分比 7 5" xfId="3985"/>
    <cellStyle name="百分比 8" xfId="2720"/>
    <cellStyle name="标题" xfId="1290"/>
    <cellStyle name="标题 1" xfId="1291"/>
    <cellStyle name="标题 1 2" xfId="1292"/>
    <cellStyle name="标题 1 2 2" xfId="1294"/>
    <cellStyle name="标题 1 2 2 2" xfId="1295"/>
    <cellStyle name="标题 1 2 2 2 2" xfId="1296"/>
    <cellStyle name="标题 1 2 2 3" xfId="1298"/>
    <cellStyle name="标题 1 2 3" xfId="1299"/>
    <cellStyle name="标题 1 2 3 2" xfId="1300"/>
    <cellStyle name="标题 1 2 3 2 2" xfId="1063"/>
    <cellStyle name="标题 1 2 3 3" xfId="1302"/>
    <cellStyle name="标题 1 2 3 4" xfId="2533"/>
    <cellStyle name="标题 1 2 4" xfId="1303"/>
    <cellStyle name="标题 1 2 4 2" xfId="1304"/>
    <cellStyle name="标题 1 2 5" xfId="1305"/>
    <cellStyle name="标题 1 2_2015财政决算公开" xfId="3993"/>
    <cellStyle name="标题 1 3" xfId="1306"/>
    <cellStyle name="标题 1 3 2" xfId="1307"/>
    <cellStyle name="标题 1 3 2 2" xfId="1309"/>
    <cellStyle name="标题 1 3 2 2 2" xfId="1312"/>
    <cellStyle name="标题 1 3 2 3" xfId="1315"/>
    <cellStyle name="标题 1 3 3" xfId="1316"/>
    <cellStyle name="标题 1 3 3 2" xfId="1318"/>
    <cellStyle name="标题 1 3 4" xfId="1319"/>
    <cellStyle name="标题 1 4" xfId="1320"/>
    <cellStyle name="标题 1 4 2" xfId="1321"/>
    <cellStyle name="标题 1 4 2 2" xfId="739"/>
    <cellStyle name="标题 1 4 3" xfId="1322"/>
    <cellStyle name="标题 1 5" xfId="1323"/>
    <cellStyle name="标题 1 5 2" xfId="1325"/>
    <cellStyle name="标题 1 5 2 2" xfId="750"/>
    <cellStyle name="标题 1 5 3" xfId="1326"/>
    <cellStyle name="标题 1 6" xfId="1327"/>
    <cellStyle name="标题 1 6 2" xfId="1328"/>
    <cellStyle name="标题 1 7" xfId="1329"/>
    <cellStyle name="标题 1 8" xfId="2824"/>
    <cellStyle name="标题 10" xfId="2808"/>
    <cellStyle name="标题 2" xfId="1330"/>
    <cellStyle name="标题 2 2" xfId="1331"/>
    <cellStyle name="标题 2 2 2" xfId="1332"/>
    <cellStyle name="标题 2 2 2 2" xfId="1333"/>
    <cellStyle name="标题 2 2 2 2 2" xfId="1334"/>
    <cellStyle name="标题 2 2 2 3" xfId="1335"/>
    <cellStyle name="标题 2 2 3" xfId="1336"/>
    <cellStyle name="标题 2 2 3 2" xfId="1338"/>
    <cellStyle name="标题 2 2 3 2 2" xfId="1340"/>
    <cellStyle name="标题 2 2 3 3" xfId="1342"/>
    <cellStyle name="标题 2 2 3 4" xfId="2534"/>
    <cellStyle name="标题 2 2 4" xfId="548"/>
    <cellStyle name="标题 2 2 4 2" xfId="1344"/>
    <cellStyle name="标题 2 2 5" xfId="551"/>
    <cellStyle name="标题 2 2_2015财政决算公开" xfId="3994"/>
    <cellStyle name="标题 2 3" xfId="1345"/>
    <cellStyle name="标题 2 3 2" xfId="1346"/>
    <cellStyle name="标题 2 3 2 2" xfId="1347"/>
    <cellStyle name="标题 2 3 2 2 2" xfId="1348"/>
    <cellStyle name="标题 2 3 2 3" xfId="1349"/>
    <cellStyle name="标题 2 3 3" xfId="1350"/>
    <cellStyle name="标题 2 3 3 2" xfId="1351"/>
    <cellStyle name="标题 2 3 4" xfId="1352"/>
    <cellStyle name="标题 2 4" xfId="1353"/>
    <cellStyle name="标题 2 4 2" xfId="1354"/>
    <cellStyle name="标题 2 4 2 2" xfId="774"/>
    <cellStyle name="标题 2 4 3" xfId="1273"/>
    <cellStyle name="标题 2 5" xfId="1355"/>
    <cellStyle name="标题 2 5 2" xfId="1356"/>
    <cellStyle name="标题 2 5 2 2" xfId="791"/>
    <cellStyle name="标题 2 5 3" xfId="1357"/>
    <cellStyle name="标题 2 6" xfId="1358"/>
    <cellStyle name="标题 2 6 2" xfId="1359"/>
    <cellStyle name="标题 2 7" xfId="1360"/>
    <cellStyle name="标题 2 8" xfId="2825"/>
    <cellStyle name="标题 3" xfId="1361"/>
    <cellStyle name="标题 3 2" xfId="1362"/>
    <cellStyle name="标题 3 2 2" xfId="1364"/>
    <cellStyle name="标题 3 2 2 2" xfId="1367"/>
    <cellStyle name="标题 3 2 2 2 2" xfId="395"/>
    <cellStyle name="标题 3 2 2 3" xfId="1370"/>
    <cellStyle name="标题 3 2 3" xfId="1372"/>
    <cellStyle name="标题 3 2 3 2" xfId="1374"/>
    <cellStyle name="标题 3 2 3 2 2" xfId="455"/>
    <cellStyle name="标题 3 2 3 3" xfId="1375"/>
    <cellStyle name="标题 3 2 3 4" xfId="2535"/>
    <cellStyle name="标题 3 2 4" xfId="1377"/>
    <cellStyle name="标题 3 2 4 2" xfId="1378"/>
    <cellStyle name="标题 3 2 5" xfId="1379"/>
    <cellStyle name="标题 3 2_2015财政决算公开" xfId="3995"/>
    <cellStyle name="标题 3 3" xfId="1380"/>
    <cellStyle name="标题 3 3 2" xfId="1381"/>
    <cellStyle name="标题 3 3 2 2" xfId="997"/>
    <cellStyle name="标题 3 3 2 2 2" xfId="1382"/>
    <cellStyle name="标题 3 3 2 3" xfId="1383"/>
    <cellStyle name="标题 3 3 3" xfId="1384"/>
    <cellStyle name="标题 3 3 3 2" xfId="1037"/>
    <cellStyle name="标题 3 3 4" xfId="1385"/>
    <cellStyle name="标题 3 4" xfId="1386"/>
    <cellStyle name="标题 3 4 2" xfId="1387"/>
    <cellStyle name="标题 3 4 2 2" xfId="813"/>
    <cellStyle name="标题 3 4 3" xfId="1388"/>
    <cellStyle name="标题 3 5" xfId="1389"/>
    <cellStyle name="标题 3 5 2" xfId="1390"/>
    <cellStyle name="标题 3 5 2 2" xfId="833"/>
    <cellStyle name="标题 3 5 3" xfId="1392"/>
    <cellStyle name="标题 3 6" xfId="1393"/>
    <cellStyle name="标题 3 6 2" xfId="1394"/>
    <cellStyle name="标题 3 7" xfId="1395"/>
    <cellStyle name="标题 3 8" xfId="2826"/>
    <cellStyle name="标题 4" xfId="170"/>
    <cellStyle name="标题 4 2" xfId="1397"/>
    <cellStyle name="标题 4 2 2" xfId="1399"/>
    <cellStyle name="标题 4 2 2 2" xfId="1402"/>
    <cellStyle name="标题 4 2 2 2 2" xfId="1405"/>
    <cellStyle name="标题 4 2 2 3" xfId="1407"/>
    <cellStyle name="标题 4 2 3" xfId="1409"/>
    <cellStyle name="标题 4 2 3 2" xfId="1411"/>
    <cellStyle name="标题 4 2 3 2 2" xfId="1413"/>
    <cellStyle name="标题 4 2 3 3" xfId="1415"/>
    <cellStyle name="标题 4 2 3 4" xfId="2536"/>
    <cellStyle name="标题 4 2 4" xfId="1417"/>
    <cellStyle name="标题 4 2 4 2" xfId="1420"/>
    <cellStyle name="标题 4 2 5" xfId="1422"/>
    <cellStyle name="标题 4 2_2015财政决算公开" xfId="3996"/>
    <cellStyle name="标题 4 3" xfId="1424"/>
    <cellStyle name="标题 4 3 2" xfId="1426"/>
    <cellStyle name="标题 4 3 2 2" xfId="1429"/>
    <cellStyle name="标题 4 3 2 2 2" xfId="1432"/>
    <cellStyle name="标题 4 3 2 3" xfId="1434"/>
    <cellStyle name="标题 4 3 3" xfId="1436"/>
    <cellStyle name="标题 4 3 3 2" xfId="1438"/>
    <cellStyle name="标题 4 3 4" xfId="1440"/>
    <cellStyle name="标题 4 4" xfId="498"/>
    <cellStyle name="标题 4 4 2" xfId="501"/>
    <cellStyle name="标题 4 4 2 2" xfId="858"/>
    <cellStyle name="标题 4 4 3" xfId="504"/>
    <cellStyle name="标题 4 5" xfId="510"/>
    <cellStyle name="标题 4 5 2" xfId="513"/>
    <cellStyle name="标题 4 5 2 2" xfId="871"/>
    <cellStyle name="标题 4 5 3" xfId="516"/>
    <cellStyle name="标题 4 6" xfId="419"/>
    <cellStyle name="标题 4 6 2" xfId="422"/>
    <cellStyle name="标题 4 7" xfId="430"/>
    <cellStyle name="标题 4 8" xfId="2827"/>
    <cellStyle name="标题 5" xfId="153"/>
    <cellStyle name="标题 5 2" xfId="1441"/>
    <cellStyle name="标题 5 2 2" xfId="1442"/>
    <cellStyle name="标题 5 2 2 2" xfId="1444"/>
    <cellStyle name="标题 5 2 2 2 2" xfId="1446"/>
    <cellStyle name="标题 5 2 2 2 2 2" xfId="4000"/>
    <cellStyle name="标题 5 2 2 2 3" xfId="3999"/>
    <cellStyle name="标题 5 2 2 2_2015财政决算公开" xfId="4001"/>
    <cellStyle name="标题 5 2 2 3" xfId="1253"/>
    <cellStyle name="标题 5 2 2 3 2" xfId="4002"/>
    <cellStyle name="标题 5 2 2 4" xfId="2540"/>
    <cellStyle name="标题 5 2 2 5" xfId="3998"/>
    <cellStyle name="标题 5 2 2_2015财政决算公开" xfId="4003"/>
    <cellStyle name="标题 5 2 3" xfId="1447"/>
    <cellStyle name="标题 5 2 3 2" xfId="1449"/>
    <cellStyle name="标题 5 2 3 2 2" xfId="4005"/>
    <cellStyle name="标题 5 2 3 3" xfId="2541"/>
    <cellStyle name="标题 5 2 3 4" xfId="4004"/>
    <cellStyle name="标题 5 2 3_2015财政决算公开" xfId="4006"/>
    <cellStyle name="标题 5 2 4" xfId="1450"/>
    <cellStyle name="标题 5 2 4 2" xfId="4007"/>
    <cellStyle name="标题 5 2 5" xfId="2539"/>
    <cellStyle name="标题 5 2 6" xfId="3997"/>
    <cellStyle name="标题 5 2_2015财政决算公开" xfId="4008"/>
    <cellStyle name="标题 5 3" xfId="1451"/>
    <cellStyle name="标题 5 3 2" xfId="615"/>
    <cellStyle name="标题 5 3 2 2" xfId="617"/>
    <cellStyle name="标题 5 3 2 2 2" xfId="4011"/>
    <cellStyle name="标题 5 3 2 3" xfId="4010"/>
    <cellStyle name="标题 5 3 2_2015财政决算公开" xfId="4012"/>
    <cellStyle name="标题 5 3 3" xfId="645"/>
    <cellStyle name="标题 5 3 3 2" xfId="4013"/>
    <cellStyle name="标题 5 3 4" xfId="2542"/>
    <cellStyle name="标题 5 3 5" xfId="4009"/>
    <cellStyle name="标题 5 3_2015财政决算公开" xfId="4014"/>
    <cellStyle name="标题 5 4" xfId="518"/>
    <cellStyle name="标题 5 4 2" xfId="1452"/>
    <cellStyle name="标题 5 4 2 2" xfId="907"/>
    <cellStyle name="标题 5 4 3" xfId="1453"/>
    <cellStyle name="标题 5 5" xfId="1"/>
    <cellStyle name="标题 5 5 2" xfId="1454"/>
    <cellStyle name="标题 5 6" xfId="314"/>
    <cellStyle name="标题 5 7" xfId="2538"/>
    <cellStyle name="标题 5_2015财政决算公开" xfId="4015"/>
    <cellStyle name="标题 6" xfId="1455"/>
    <cellStyle name="标题 6 2" xfId="2543"/>
    <cellStyle name="标题 7" xfId="1456"/>
    <cellStyle name="标题 7 2" xfId="1457"/>
    <cellStyle name="标题 8" xfId="1458"/>
    <cellStyle name="标题 9" xfId="2532"/>
    <cellStyle name="表标题" xfId="1460"/>
    <cellStyle name="表标题 2" xfId="1461"/>
    <cellStyle name="表标题 2 2" xfId="1462"/>
    <cellStyle name="表标题 2 2 2" xfId="1463"/>
    <cellStyle name="表标题 2 2 2 2" xfId="1464"/>
    <cellStyle name="表标题 2 2 3" xfId="1465"/>
    <cellStyle name="表标题 2 3" xfId="1466"/>
    <cellStyle name="表标题 2 3 2" xfId="161"/>
    <cellStyle name="表标题 2 4" xfId="22"/>
    <cellStyle name="表标题 3" xfId="1467"/>
    <cellStyle name="表标题 3 2" xfId="1469"/>
    <cellStyle name="表标题 3 2 2" xfId="208"/>
    <cellStyle name="表标题 3 3" xfId="1471"/>
    <cellStyle name="表标题 4" xfId="1472"/>
    <cellStyle name="表标题 4 2" xfId="1474"/>
    <cellStyle name="表标题 5" xfId="1475"/>
    <cellStyle name="差" xfId="1476"/>
    <cellStyle name="差 2" xfId="1478"/>
    <cellStyle name="差 2 2" xfId="1480"/>
    <cellStyle name="差 2 2 2" xfId="271"/>
    <cellStyle name="差 2 2 2 2" xfId="273"/>
    <cellStyle name="差 2 2 2 2 2" xfId="4016"/>
    <cellStyle name="差 2 2 2 3" xfId="2547"/>
    <cellStyle name="差 2 2 3" xfId="279"/>
    <cellStyle name="差 2 2 3 2" xfId="2548"/>
    <cellStyle name="差 2 2 4" xfId="2546"/>
    <cellStyle name="差 2 3" xfId="1482"/>
    <cellStyle name="差 2 3 2" xfId="230"/>
    <cellStyle name="差 2 3 2 2" xfId="4017"/>
    <cellStyle name="差 2 3 3" xfId="2549"/>
    <cellStyle name="差 2 4" xfId="1483"/>
    <cellStyle name="差 2 4 2" xfId="4018"/>
    <cellStyle name="差 2 5" xfId="2545"/>
    <cellStyle name="差 2_2015财政决算公开" xfId="4019"/>
    <cellStyle name="差 3" xfId="1485"/>
    <cellStyle name="差 3 2" xfId="1487"/>
    <cellStyle name="差 3 2 2" xfId="485"/>
    <cellStyle name="差 3 2 2 2" xfId="122"/>
    <cellStyle name="差 3 2 2 2 2" xfId="4022"/>
    <cellStyle name="差 3 2 2 3" xfId="4021"/>
    <cellStyle name="差 3 2 3" xfId="323"/>
    <cellStyle name="差 3 2 3 2" xfId="4023"/>
    <cellStyle name="差 3 2 4" xfId="4020"/>
    <cellStyle name="差 3 3" xfId="1489"/>
    <cellStyle name="差 3 3 2" xfId="1490"/>
    <cellStyle name="差 3 3 2 2" xfId="4025"/>
    <cellStyle name="差 3 3 3" xfId="4024"/>
    <cellStyle name="差 3 4" xfId="1491"/>
    <cellStyle name="差 3 4 2" xfId="4026"/>
    <cellStyle name="差 3 5" xfId="2550"/>
    <cellStyle name="差 4" xfId="1493"/>
    <cellStyle name="差 4 2" xfId="1494"/>
    <cellStyle name="差 4 2 2" xfId="525"/>
    <cellStyle name="差 4 2 2 2" xfId="4029"/>
    <cellStyle name="差 4 2 3" xfId="4028"/>
    <cellStyle name="差 4 3" xfId="1495"/>
    <cellStyle name="差 4 3 2" xfId="4030"/>
    <cellStyle name="差 4 4" xfId="4027"/>
    <cellStyle name="差 5" xfId="1496"/>
    <cellStyle name="差 5 2" xfId="1497"/>
    <cellStyle name="差 5 2 2" xfId="1498"/>
    <cellStyle name="差 5 2 2 2" xfId="4033"/>
    <cellStyle name="差 5 2 3" xfId="4032"/>
    <cellStyle name="差 5 3" xfId="1499"/>
    <cellStyle name="差 5 3 2" xfId="4034"/>
    <cellStyle name="差 5 4" xfId="4031"/>
    <cellStyle name="差 6" xfId="1500"/>
    <cellStyle name="差 6 2" xfId="1501"/>
    <cellStyle name="差 6 2 2" xfId="4036"/>
    <cellStyle name="差 6 3" xfId="4035"/>
    <cellStyle name="差 7" xfId="1002"/>
    <cellStyle name="差 7 2" xfId="4037"/>
    <cellStyle name="差 8" xfId="2544"/>
    <cellStyle name="差_5.中央部门决算（草案)-1" xfId="2551"/>
    <cellStyle name="差_F00DC810C49E00C2E0430A3413167AE0" xfId="2552"/>
    <cellStyle name="差_出版署2010年度中央部门决算草案" xfId="2553"/>
    <cellStyle name="差_全国友协2010年度中央部门决算（草案）" xfId="2554"/>
    <cellStyle name="差_司法部2010年度中央部门决算（草案）报" xfId="2555"/>
    <cellStyle name="常规" xfId="0" builtinId="0"/>
    <cellStyle name="常规 10" xfId="1502"/>
    <cellStyle name="常规 10 2" xfId="1503"/>
    <cellStyle name="常规 10 2 2" xfId="1504"/>
    <cellStyle name="常规 10 2 2 2" xfId="1505"/>
    <cellStyle name="常规 10 2 2 2 2" xfId="4041"/>
    <cellStyle name="常规 10 2 2 3" xfId="4040"/>
    <cellStyle name="常规 10 2 2_2015财政决算公开" xfId="4042"/>
    <cellStyle name="常规 10 2 3" xfId="1507"/>
    <cellStyle name="常规 10 2 3 2" xfId="4043"/>
    <cellStyle name="常规 10 2 4" xfId="4039"/>
    <cellStyle name="常规 10 2_2015财政决算公开" xfId="4044"/>
    <cellStyle name="常规 10 3" xfId="1508"/>
    <cellStyle name="常规 10 3 2" xfId="1509"/>
    <cellStyle name="常规 10 3 2 2" xfId="4046"/>
    <cellStyle name="常规 10 3 3" xfId="4045"/>
    <cellStyle name="常规 10 3_2015财政决算公开" xfId="4047"/>
    <cellStyle name="常规 10 4" xfId="1511"/>
    <cellStyle name="常规 10 4 2" xfId="4048"/>
    <cellStyle name="常规 10 5" xfId="2556"/>
    <cellStyle name="常规 10 6" xfId="4038"/>
    <cellStyle name="常规 10_2015财政决算公开" xfId="4049"/>
    <cellStyle name="常规 11" xfId="1512"/>
    <cellStyle name="常规 11 2" xfId="130"/>
    <cellStyle name="常规 11 2 2" xfId="135"/>
    <cellStyle name="常规 11 2 2 2" xfId="1513"/>
    <cellStyle name="常规 11 2 2 2 2" xfId="4053"/>
    <cellStyle name="常规 11 2 2 3" xfId="4052"/>
    <cellStyle name="常规 11 2 3" xfId="137"/>
    <cellStyle name="常规 11 2 3 2" xfId="4054"/>
    <cellStyle name="常规 11 2 4" xfId="2558"/>
    <cellStyle name="常规 11 2 4 2" xfId="4994"/>
    <cellStyle name="常规 11 2 5" xfId="4051"/>
    <cellStyle name="常规 11 3" xfId="140"/>
    <cellStyle name="常规 11 3 2" xfId="143"/>
    <cellStyle name="常规 11 3 2 2" xfId="4056"/>
    <cellStyle name="常规 11 3 3" xfId="2559"/>
    <cellStyle name="常规 11 3 4" xfId="4055"/>
    <cellStyle name="常规 11 4" xfId="150"/>
    <cellStyle name="常规 11 4 2" xfId="4057"/>
    <cellStyle name="常规 11 5" xfId="2557"/>
    <cellStyle name="常规 11 6" xfId="4050"/>
    <cellStyle name="常规 11_报 预算   行政政法处(1)" xfId="2560"/>
    <cellStyle name="常规 12" xfId="1515"/>
    <cellStyle name="常规 12 2" xfId="194"/>
    <cellStyle name="常规 12 2 2" xfId="197"/>
    <cellStyle name="常规 12 2 2 2" xfId="1516"/>
    <cellStyle name="常规 12 2 2 2 2" xfId="1517"/>
    <cellStyle name="常规 12 2 2 2 2 2" xfId="4062"/>
    <cellStyle name="常规 12 2 2 2 3" xfId="4061"/>
    <cellStyle name="常规 12 2 2 2_2015财政决算公开" xfId="4063"/>
    <cellStyle name="常规 12 2 2 3" xfId="1518"/>
    <cellStyle name="常规 12 2 2 3 2" xfId="4064"/>
    <cellStyle name="常规 12 2 2 4" xfId="4065"/>
    <cellStyle name="常规 12 2 2 5" xfId="4060"/>
    <cellStyle name="常规 12 2 2_2015财政决算公开" xfId="4066"/>
    <cellStyle name="常规 12 2 3" xfId="199"/>
    <cellStyle name="常规 12 2 3 2" xfId="1519"/>
    <cellStyle name="常规 12 2 3 2 2" xfId="4068"/>
    <cellStyle name="常规 12 2 3 3" xfId="4067"/>
    <cellStyle name="常规 12 2 3_2015财政决算公开" xfId="4069"/>
    <cellStyle name="常规 12 2 4" xfId="1520"/>
    <cellStyle name="常规 12 2 4 2" xfId="4070"/>
    <cellStyle name="常规 12 2 5" xfId="4059"/>
    <cellStyle name="常规 12 2_2015财政决算公开" xfId="4071"/>
    <cellStyle name="常规 12 3" xfId="201"/>
    <cellStyle name="常规 12 3 2" xfId="204"/>
    <cellStyle name="常规 12 3 2 2" xfId="4073"/>
    <cellStyle name="常规 12 3 3" xfId="4072"/>
    <cellStyle name="常规 12 3_2015财政决算公开" xfId="4074"/>
    <cellStyle name="常规 12 4" xfId="214"/>
    <cellStyle name="常规 12 4 2" xfId="1521"/>
    <cellStyle name="常规 12 4 2 2" xfId="4076"/>
    <cellStyle name="常规 12 4 3" xfId="4075"/>
    <cellStyle name="常规 12 4_2015财政决算公开" xfId="4077"/>
    <cellStyle name="常规 12 5" xfId="219"/>
    <cellStyle name="常规 12 5 2" xfId="4078"/>
    <cellStyle name="常规 12 6" xfId="4079"/>
    <cellStyle name="常规 12 7" xfId="4058"/>
    <cellStyle name="常规 12_2015财政决算公开" xfId="4080"/>
    <cellStyle name="常规 13" xfId="1523"/>
    <cellStyle name="常规 13 2" xfId="284"/>
    <cellStyle name="常规 13 2 2" xfId="286"/>
    <cellStyle name="常规 13 2 2 2" xfId="1525"/>
    <cellStyle name="常规 13 2 2 2 2" xfId="4084"/>
    <cellStyle name="常规 13 2 2 3" xfId="4083"/>
    <cellStyle name="常规 13 2 2_2015财政决算公开" xfId="4085"/>
    <cellStyle name="常规 13 2 3" xfId="288"/>
    <cellStyle name="常规 13 2 3 2" xfId="4086"/>
    <cellStyle name="常规 13 2 4" xfId="4087"/>
    <cellStyle name="常规 13 2 5" xfId="4082"/>
    <cellStyle name="常规 13 2_2015财政决算公开" xfId="4088"/>
    <cellStyle name="常规 13 3" xfId="290"/>
    <cellStyle name="常规 13 3 2" xfId="293"/>
    <cellStyle name="常规 13 3 2 2" xfId="4090"/>
    <cellStyle name="常规 13 3 3" xfId="4089"/>
    <cellStyle name="常规 13 3_2015财政决算公开" xfId="4091"/>
    <cellStyle name="常规 13 4" xfId="299"/>
    <cellStyle name="常规 13 4 2" xfId="4092"/>
    <cellStyle name="常规 13 5" xfId="4081"/>
    <cellStyle name="常规 13_2015财政决算公开" xfId="4093"/>
    <cellStyle name="常规 14" xfId="1526"/>
    <cellStyle name="常规 14 2" xfId="1527"/>
    <cellStyle name="常规 14 2 2" xfId="4095"/>
    <cellStyle name="常规 14 3" xfId="1528"/>
    <cellStyle name="常规 14 3 2" xfId="4096"/>
    <cellStyle name="常规 14 4" xfId="1529"/>
    <cellStyle name="常规 14 4 2" xfId="4097"/>
    <cellStyle name="常规 14 5" xfId="1112"/>
    <cellStyle name="常规 14 6" xfId="1530"/>
    <cellStyle name="常规 14 7" xfId="4094"/>
    <cellStyle name="常规 14_2015财政决算公开" xfId="4098"/>
    <cellStyle name="常规 15" xfId="1075"/>
    <cellStyle name="常规 15 2" xfId="1078"/>
    <cellStyle name="常规 15 2 2" xfId="4100"/>
    <cellStyle name="常规 15 3" xfId="1081"/>
    <cellStyle name="常规 15 3 2" xfId="4101"/>
    <cellStyle name="常规 15 4" xfId="1531"/>
    <cellStyle name="常规 15 4 2" xfId="4102"/>
    <cellStyle name="常规 15 5" xfId="4099"/>
    <cellStyle name="常规 15_2015财政决算公开" xfId="4103"/>
    <cellStyle name="常规 16" xfId="1085"/>
    <cellStyle name="常规 16 2" xfId="1089"/>
    <cellStyle name="常规 16 2 2" xfId="4105"/>
    <cellStyle name="常规 16 3" xfId="4104"/>
    <cellStyle name="常规 16_2015财政决算公开" xfId="4106"/>
    <cellStyle name="常规 17" xfId="1094"/>
    <cellStyle name="常规 17 2" xfId="1534"/>
    <cellStyle name="常规 17 2 2" xfId="4108"/>
    <cellStyle name="常规 17 3" xfId="4107"/>
    <cellStyle name="常规 17_2015财政决算公开" xfId="4109"/>
    <cellStyle name="常规 18" xfId="1537"/>
    <cellStyle name="常规 18 2" xfId="1539"/>
    <cellStyle name="常规 18 2 2" xfId="4111"/>
    <cellStyle name="常规 18 3" xfId="4110"/>
    <cellStyle name="常规 18_2015财政决算公开" xfId="4112"/>
    <cellStyle name="常规 19" xfId="1541"/>
    <cellStyle name="常规 19 2" xfId="1543"/>
    <cellStyle name="常规 19 2 2" xfId="4114"/>
    <cellStyle name="常规 19 3" xfId="4113"/>
    <cellStyle name="常规 19_2015财政决算公开" xfId="4115"/>
    <cellStyle name="常规 2" xfId="1544"/>
    <cellStyle name="常规 2 10" xfId="4974"/>
    <cellStyle name="常规 2 11" xfId="4978"/>
    <cellStyle name="常规 2 2" xfId="1192"/>
    <cellStyle name="常规 2 2 10" xfId="1546"/>
    <cellStyle name="常规 2 2 11" xfId="2566"/>
    <cellStyle name="常规 2 2 2" xfId="1548"/>
    <cellStyle name="常规 2 2 2 10" xfId="2567"/>
    <cellStyle name="常规 2 2 2 2" xfId="1549"/>
    <cellStyle name="常规 2 2 2 2 2" xfId="1550"/>
    <cellStyle name="常规 2 2 2 2 2 2" xfId="1551"/>
    <cellStyle name="常规 2 2 2 2 2 2 2" xfId="4116"/>
    <cellStyle name="常规 2 2 2 2 2 3" xfId="1552"/>
    <cellStyle name="常规 2 2 2 2 2 3 2" xfId="4117"/>
    <cellStyle name="常规 2 2 2 2 2 4" xfId="1553"/>
    <cellStyle name="常规 2 2 2 2 2 4 2" xfId="4118"/>
    <cellStyle name="常规 2 2 2 2 2 5" xfId="2569"/>
    <cellStyle name="常规 2 2 2 2 2_2015财政决算公开" xfId="4119"/>
    <cellStyle name="常规 2 2 2 2 3" xfId="1554"/>
    <cellStyle name="常规 2 2 2 2 3 2" xfId="1556"/>
    <cellStyle name="常规 2 2 2 2 3 2 2" xfId="4120"/>
    <cellStyle name="常规 2 2 2 2 3 3" xfId="1557"/>
    <cellStyle name="常规 2 2 2 2 3 3 2" xfId="4121"/>
    <cellStyle name="常规 2 2 2 2 3 4" xfId="2570"/>
    <cellStyle name="常规 2 2 2 2 3_2015财政决算公开" xfId="4122"/>
    <cellStyle name="常规 2 2 2 2 4" xfId="1558"/>
    <cellStyle name="常规 2 2 2 2 4 2" xfId="1559"/>
    <cellStyle name="常规 2 2 2 2 4 2 2" xfId="4124"/>
    <cellStyle name="常规 2 2 2 2 4 3" xfId="1560"/>
    <cellStyle name="常规 2 2 2 2 4 3 2" xfId="4125"/>
    <cellStyle name="常规 2 2 2 2 4 4" xfId="1561"/>
    <cellStyle name="常规 2 2 2 2 4 4 2" xfId="4126"/>
    <cellStyle name="常规 2 2 2 2 4 5" xfId="4123"/>
    <cellStyle name="常规 2 2 2 2 4_2015财政决算公开" xfId="4127"/>
    <cellStyle name="常规 2 2 2 2 5" xfId="26"/>
    <cellStyle name="常规 2 2 2 2 5 2" xfId="4128"/>
    <cellStyle name="常规 2 2 2 2 6" xfId="1562"/>
    <cellStyle name="常规 2 2 2 2 6 2" xfId="4129"/>
    <cellStyle name="常规 2 2 2 2 7" xfId="1563"/>
    <cellStyle name="常规 2 2 2 2 8" xfId="2568"/>
    <cellStyle name="常规 2 2 2 2_2015财政决算公开" xfId="4130"/>
    <cellStyle name="常规 2 2 2 3" xfId="1564"/>
    <cellStyle name="常规 2 2 2 3 2" xfId="1565"/>
    <cellStyle name="常规 2 2 2 3 2 2" xfId="4131"/>
    <cellStyle name="常规 2 2 2 3 3" xfId="1566"/>
    <cellStyle name="常规 2 2 2 3 3 2" xfId="4132"/>
    <cellStyle name="常规 2 2 2 3 4" xfId="1567"/>
    <cellStyle name="常规 2 2 2 3 4 2" xfId="4133"/>
    <cellStyle name="常规 2 2 2 3 5" xfId="2571"/>
    <cellStyle name="常规 2 2 2 3_2015财政决算公开" xfId="4134"/>
    <cellStyle name="常规 2 2 2 4" xfId="817"/>
    <cellStyle name="常规 2 2 2 4 2" xfId="820"/>
    <cellStyle name="常规 2 2 2 4 2 2" xfId="4135"/>
    <cellStyle name="常规 2 2 2 4 3" xfId="1569"/>
    <cellStyle name="常规 2 2 2 4 3 2" xfId="4136"/>
    <cellStyle name="常规 2 2 2 4 4" xfId="1571"/>
    <cellStyle name="常规 2 2 2 4 4 2" xfId="4137"/>
    <cellStyle name="常规 2 2 2 4 5" xfId="2572"/>
    <cellStyle name="常规 2 2 2 4_2015财政决算公开" xfId="4138"/>
    <cellStyle name="常规 2 2 2 5" xfId="823"/>
    <cellStyle name="常规 2 2 2 5 2" xfId="1573"/>
    <cellStyle name="常规 2 2 2 5 2 2" xfId="4140"/>
    <cellStyle name="常规 2 2 2 5 3" xfId="1575"/>
    <cellStyle name="常规 2 2 2 5 3 2" xfId="4141"/>
    <cellStyle name="常规 2 2 2 5 4" xfId="4139"/>
    <cellStyle name="常规 2 2 2 5_2015财政决算公开" xfId="4142"/>
    <cellStyle name="常规 2 2 2 6" xfId="1578"/>
    <cellStyle name="常规 2 2 2 6 2" xfId="1580"/>
    <cellStyle name="常规 2 2 2 6 2 2" xfId="4144"/>
    <cellStyle name="常规 2 2 2 6 3" xfId="1582"/>
    <cellStyle name="常规 2 2 2 6 3 2" xfId="4145"/>
    <cellStyle name="常规 2 2 2 6 4" xfId="1584"/>
    <cellStyle name="常规 2 2 2 6 4 2" xfId="4146"/>
    <cellStyle name="常规 2 2 2 6 5" xfId="4143"/>
    <cellStyle name="常规 2 2 2 6_2015财政决算公开" xfId="4147"/>
    <cellStyle name="常规 2 2 2 7" xfId="1587"/>
    <cellStyle name="常规 2 2 2 7 2" xfId="4148"/>
    <cellStyle name="常规 2 2 2 8" xfId="1178"/>
    <cellStyle name="常规 2 2 2 8 2" xfId="4149"/>
    <cellStyle name="常规 2 2 2 9" xfId="1183"/>
    <cellStyle name="常规 2 2 2_2015财政决算公开" xfId="4150"/>
    <cellStyle name="常规 2 2 3" xfId="1588"/>
    <cellStyle name="常规 2 2 3 2" xfId="1589"/>
    <cellStyle name="常规 2 2 3 2 2" xfId="1591"/>
    <cellStyle name="常规 2 2 3 2 2 2" xfId="2575"/>
    <cellStyle name="常规 2 2 3 2 3" xfId="1593"/>
    <cellStyle name="常规 2 2 3 2 3 2" xfId="2576"/>
    <cellStyle name="常规 2 2 3 2 4" xfId="1595"/>
    <cellStyle name="常规 2 2 3 2 4 2" xfId="4151"/>
    <cellStyle name="常规 2 2 3 2 5" xfId="2574"/>
    <cellStyle name="常规 2 2 3 3" xfId="1596"/>
    <cellStyle name="常规 2 2 3 3 2" xfId="1598"/>
    <cellStyle name="常规 2 2 3 3 2 2" xfId="4152"/>
    <cellStyle name="常规 2 2 3 3 3" xfId="1599"/>
    <cellStyle name="常规 2 2 3 3 3 2" xfId="4153"/>
    <cellStyle name="常规 2 2 3 3 4" xfId="2577"/>
    <cellStyle name="常规 2 2 3 4" xfId="826"/>
    <cellStyle name="常规 2 2 3 4 2" xfId="1600"/>
    <cellStyle name="常规 2 2 3 4 2 2" xfId="4154"/>
    <cellStyle name="常规 2 2 3 4 3" xfId="1601"/>
    <cellStyle name="常规 2 2 3 4 3 2" xfId="4155"/>
    <cellStyle name="常规 2 2 3 4 4" xfId="735"/>
    <cellStyle name="常规 2 2 3 4 4 2" xfId="4156"/>
    <cellStyle name="常规 2 2 3 4 5" xfId="2578"/>
    <cellStyle name="常规 2 2 3 5" xfId="1602"/>
    <cellStyle name="常规 2 2 3 5 2" xfId="4157"/>
    <cellStyle name="常规 2 2 3 6" xfId="1603"/>
    <cellStyle name="常规 2 2 3 6 2" xfId="4158"/>
    <cellStyle name="常规 2 2 3 7" xfId="1604"/>
    <cellStyle name="常规 2 2 3 8" xfId="2573"/>
    <cellStyle name="常规 2 2 4" xfId="1605"/>
    <cellStyle name="常规 2 2 4 2" xfId="1606"/>
    <cellStyle name="常规 2 2 4 2 2" xfId="2580"/>
    <cellStyle name="常规 2 2 4 3" xfId="1607"/>
    <cellStyle name="常规 2 2 4 3 2" xfId="2581"/>
    <cellStyle name="常规 2 2 4 4" xfId="1608"/>
    <cellStyle name="常规 2 2 4 4 2" xfId="4159"/>
    <cellStyle name="常规 2 2 4 5" xfId="2579"/>
    <cellStyle name="常规 2 2 5" xfId="1609"/>
    <cellStyle name="常规 2 2 5 2" xfId="1610"/>
    <cellStyle name="常规 2 2 5 2 2" xfId="4160"/>
    <cellStyle name="常规 2 2 5 3" xfId="1611"/>
    <cellStyle name="常规 2 2 5 3 2" xfId="4161"/>
    <cellStyle name="常规 2 2 5 4" xfId="1612"/>
    <cellStyle name="常规 2 2 5 4 2" xfId="4162"/>
    <cellStyle name="常规 2 2 5 5" xfId="2582"/>
    <cellStyle name="常规 2 2 6" xfId="1235"/>
    <cellStyle name="常规 2 2 6 2" xfId="1237"/>
    <cellStyle name="常规 2 2 6 2 2" xfId="4164"/>
    <cellStyle name="常规 2 2 6 3" xfId="1240"/>
    <cellStyle name="常规 2 2 6 3 2" xfId="4165"/>
    <cellStyle name="常规 2 2 6 4" xfId="4163"/>
    <cellStyle name="常规 2 2 7" xfId="1242"/>
    <cellStyle name="常规 2 2 7 2" xfId="1245"/>
    <cellStyle name="常规 2 2 7 2 2" xfId="4167"/>
    <cellStyle name="常规 2 2 7 3" xfId="1614"/>
    <cellStyle name="常规 2 2 7 3 2" xfId="4168"/>
    <cellStyle name="常规 2 2 7 4" xfId="591"/>
    <cellStyle name="常规 2 2 7 4 2" xfId="4169"/>
    <cellStyle name="常规 2 2 7 5" xfId="4166"/>
    <cellStyle name="常规 2 2 8" xfId="1247"/>
    <cellStyle name="常规 2 2 8 2" xfId="4170"/>
    <cellStyle name="常规 2 2 9" xfId="1615"/>
    <cellStyle name="常规 2 2 9 2" xfId="4171"/>
    <cellStyle name="常规 2 2_2015财政决算公开" xfId="4172"/>
    <cellStyle name="常规 2 3" xfId="1616"/>
    <cellStyle name="常规 2 3 10" xfId="2583"/>
    <cellStyle name="常规 2 3 11" xfId="4173"/>
    <cellStyle name="常规 2 3 2" xfId="1617"/>
    <cellStyle name="常规 2 3 2 2" xfId="1618"/>
    <cellStyle name="常规 2 3 2 2 2" xfId="1619"/>
    <cellStyle name="常规 2 3 2 2 2 2" xfId="4176"/>
    <cellStyle name="常规 2 3 2 2 3" xfId="1620"/>
    <cellStyle name="常规 2 3 2 2 3 2" xfId="4177"/>
    <cellStyle name="常规 2 3 2 2 4" xfId="1622"/>
    <cellStyle name="常规 2 3 2 2 4 2" xfId="4178"/>
    <cellStyle name="常规 2 3 2 2 5" xfId="1623"/>
    <cellStyle name="常规 2 3 2 2 5 2" xfId="4179"/>
    <cellStyle name="常规 2 3 2 2 6" xfId="2585"/>
    <cellStyle name="常规 2 3 2 2 7" xfId="4175"/>
    <cellStyle name="常规 2 3 2 3" xfId="1624"/>
    <cellStyle name="常规 2 3 2 3 2" xfId="1625"/>
    <cellStyle name="常规 2 3 2 3 2 2" xfId="4181"/>
    <cellStyle name="常规 2 3 2 3 3" xfId="1626"/>
    <cellStyle name="常规 2 3 2 3 3 2" xfId="4182"/>
    <cellStyle name="常规 2 3 2 3 4" xfId="2586"/>
    <cellStyle name="常规 2 3 2 3 5" xfId="4180"/>
    <cellStyle name="常规 2 3 2 4" xfId="836"/>
    <cellStyle name="常规 2 3 2 4 2" xfId="1627"/>
    <cellStyle name="常规 2 3 2 4 2 2" xfId="4184"/>
    <cellStyle name="常规 2 3 2 4 3" xfId="1628"/>
    <cellStyle name="常规 2 3 2 4 3 2" xfId="4185"/>
    <cellStyle name="常规 2 3 2 4 4" xfId="1629"/>
    <cellStyle name="常规 2 3 2 4 4 2" xfId="4186"/>
    <cellStyle name="常规 2 3 2 4 5" xfId="4183"/>
    <cellStyle name="常规 2 3 2 5" xfId="1630"/>
    <cellStyle name="常规 2 3 2 5 2" xfId="4187"/>
    <cellStyle name="常规 2 3 2 6" xfId="1631"/>
    <cellStyle name="常规 2 3 2 6 2" xfId="4188"/>
    <cellStyle name="常规 2 3 2 7" xfId="1632"/>
    <cellStyle name="常规 2 3 2 7 2" xfId="4189"/>
    <cellStyle name="常规 2 3 2 8" xfId="2584"/>
    <cellStyle name="常规 2 3 2 9" xfId="4174"/>
    <cellStyle name="常规 2 3 3" xfId="1633"/>
    <cellStyle name="常规 2 3 3 2" xfId="1634"/>
    <cellStyle name="常规 2 3 3 2 2" xfId="4191"/>
    <cellStyle name="常规 2 3 3 3" xfId="1635"/>
    <cellStyle name="常规 2 3 3 3 2" xfId="4192"/>
    <cellStyle name="常规 2 3 3 4" xfId="1636"/>
    <cellStyle name="常规 2 3 3 4 2" xfId="4193"/>
    <cellStyle name="常规 2 3 3 5" xfId="1637"/>
    <cellStyle name="常规 2 3 3 5 2" xfId="4194"/>
    <cellStyle name="常规 2 3 3 6" xfId="2587"/>
    <cellStyle name="常规 2 3 3 7" xfId="4190"/>
    <cellStyle name="常规 2 3 4" xfId="1638"/>
    <cellStyle name="常规 2 3 4 2" xfId="1639"/>
    <cellStyle name="常规 2 3 4 2 2" xfId="4196"/>
    <cellStyle name="常规 2 3 4 3" xfId="1640"/>
    <cellStyle name="常规 2 3 4 3 2" xfId="4197"/>
    <cellStyle name="常规 2 3 4 4" xfId="1641"/>
    <cellStyle name="常规 2 3 4 4 2" xfId="4198"/>
    <cellStyle name="常规 2 3 4 5" xfId="2588"/>
    <cellStyle name="常规 2 3 4 6" xfId="4195"/>
    <cellStyle name="常规 2 3 5" xfId="1443"/>
    <cellStyle name="常规 2 3 5 2" xfId="1445"/>
    <cellStyle name="常规 2 3 5 2 2" xfId="4200"/>
    <cellStyle name="常规 2 3 5 3" xfId="1642"/>
    <cellStyle name="常规 2 3 5 3 2" xfId="4201"/>
    <cellStyle name="常规 2 3 5 4" xfId="4199"/>
    <cellStyle name="常规 2 3 6" xfId="1252"/>
    <cellStyle name="常规 2 3 6 2" xfId="1255"/>
    <cellStyle name="常规 2 3 6 2 2" xfId="4203"/>
    <cellStyle name="常规 2 3 6 3" xfId="1258"/>
    <cellStyle name="常规 2 3 6 3 2" xfId="4204"/>
    <cellStyle name="常规 2 3 6 4" xfId="546"/>
    <cellStyle name="常规 2 3 6 4 2" xfId="4205"/>
    <cellStyle name="常规 2 3 6 5" xfId="4202"/>
    <cellStyle name="常规 2 3 7" xfId="1260"/>
    <cellStyle name="常规 2 3 7 2" xfId="4206"/>
    <cellStyle name="常规 2 3 8" xfId="1263"/>
    <cellStyle name="常规 2 3 8 2" xfId="4207"/>
    <cellStyle name="常规 2 3 9" xfId="1265"/>
    <cellStyle name="常规 2 3 9 2" xfId="4208"/>
    <cellStyle name="常规 2 4" xfId="1643"/>
    <cellStyle name="常规 2 4 10" xfId="2589"/>
    <cellStyle name="常规 2 4 10 2" xfId="4210"/>
    <cellStyle name="常规 2 4 11" xfId="4209"/>
    <cellStyle name="常规 2 4 2" xfId="1644"/>
    <cellStyle name="常规 2 4 2 2" xfId="1645"/>
    <cellStyle name="常规 2 4 2 2 2" xfId="1646"/>
    <cellStyle name="常规 2 4 2 2 2 2" xfId="4213"/>
    <cellStyle name="常规 2 4 2 2 3" xfId="1647"/>
    <cellStyle name="常规 2 4 2 2 3 2" xfId="4214"/>
    <cellStyle name="常规 2 4 2 2 4" xfId="1648"/>
    <cellStyle name="常规 2 4 2 2 4 2" xfId="4215"/>
    <cellStyle name="常规 2 4 2 2 5" xfId="1649"/>
    <cellStyle name="常规 2 4 2 2 5 2" xfId="4216"/>
    <cellStyle name="常规 2 4 2 2 6" xfId="2591"/>
    <cellStyle name="常规 2 4 2 2 7" xfId="4212"/>
    <cellStyle name="常规 2 4 2 3" xfId="1651"/>
    <cellStyle name="常规 2 4 2 3 2" xfId="1653"/>
    <cellStyle name="常规 2 4 2 3 2 2" xfId="4218"/>
    <cellStyle name="常规 2 4 2 3 3" xfId="1654"/>
    <cellStyle name="常规 2 4 2 3 3 2" xfId="4219"/>
    <cellStyle name="常规 2 4 2 3 4" xfId="2592"/>
    <cellStyle name="常规 2 4 2 3 5" xfId="4217"/>
    <cellStyle name="常规 2 4 2 4" xfId="1656"/>
    <cellStyle name="常规 2 4 2 4 2" xfId="984"/>
    <cellStyle name="常规 2 4 2 4 2 2" xfId="4221"/>
    <cellStyle name="常规 2 4 2 4 3" xfId="989"/>
    <cellStyle name="常规 2 4 2 4 3 2" xfId="4222"/>
    <cellStyle name="常规 2 4 2 4 4" xfId="994"/>
    <cellStyle name="常规 2 4 2 4 4 2" xfId="4223"/>
    <cellStyle name="常规 2 4 2 4 5" xfId="4220"/>
    <cellStyle name="常规 2 4 2 5" xfId="1657"/>
    <cellStyle name="常规 2 4 2 5 2" xfId="4224"/>
    <cellStyle name="常规 2 4 2 6" xfId="1658"/>
    <cellStyle name="常规 2 4 2 6 2" xfId="4225"/>
    <cellStyle name="常规 2 4 2 7" xfId="1659"/>
    <cellStyle name="常规 2 4 2 7 2" xfId="4226"/>
    <cellStyle name="常规 2 4 2 8" xfId="2590"/>
    <cellStyle name="常规 2 4 2 9" xfId="4211"/>
    <cellStyle name="常规 2 4 3" xfId="737"/>
    <cellStyle name="常规 2 4 3 2" xfId="1660"/>
    <cellStyle name="常规 2 4 3 2 2" xfId="4228"/>
    <cellStyle name="常规 2 4 3 3" xfId="1662"/>
    <cellStyle name="常规 2 4 3 3 2" xfId="4229"/>
    <cellStyle name="常规 2 4 3 4" xfId="1664"/>
    <cellStyle name="常规 2 4 3 4 2" xfId="4230"/>
    <cellStyle name="常规 2 4 3 5" xfId="1547"/>
    <cellStyle name="常规 2 4 3 5 2" xfId="4231"/>
    <cellStyle name="常规 2 4 3 6" xfId="2593"/>
    <cellStyle name="常规 2 4 3 7" xfId="4227"/>
    <cellStyle name="常规 2 4 4" xfId="1665"/>
    <cellStyle name="常规 2 4 4 2" xfId="1666"/>
    <cellStyle name="常规 2 4 4 2 2" xfId="4233"/>
    <cellStyle name="常规 2 4 4 3" xfId="1668"/>
    <cellStyle name="常规 2 4 4 3 2" xfId="4234"/>
    <cellStyle name="常规 2 4 4 4" xfId="1669"/>
    <cellStyle name="常规 2 4 4 4 2" xfId="4235"/>
    <cellStyle name="常规 2 4 4 5" xfId="2594"/>
    <cellStyle name="常规 2 4 4 6" xfId="4232"/>
    <cellStyle name="常规 2 4 5" xfId="1448"/>
    <cellStyle name="常规 2 4 5 2" xfId="1670"/>
    <cellStyle name="常规 2 4 5 2 2" xfId="4237"/>
    <cellStyle name="常规 2 4 5 3" xfId="1671"/>
    <cellStyle name="常规 2 4 5 3 2" xfId="4238"/>
    <cellStyle name="常规 2 4 5 4" xfId="4236"/>
    <cellStyle name="常规 2 4 6" xfId="1269"/>
    <cellStyle name="常规 2 4 6 2" xfId="1271"/>
    <cellStyle name="常规 2 4 6 2 2" xfId="4240"/>
    <cellStyle name="常规 2 4 6 3" xfId="1275"/>
    <cellStyle name="常规 2 4 6 3 2" xfId="4241"/>
    <cellStyle name="常规 2 4 6 4" xfId="609"/>
    <cellStyle name="常规 2 4 6 4 2" xfId="4242"/>
    <cellStyle name="常规 2 4 6 5" xfId="4239"/>
    <cellStyle name="常规 2 4 7" xfId="1277"/>
    <cellStyle name="常规 2 4 7 2" xfId="4243"/>
    <cellStyle name="常规 2 4 8" xfId="1280"/>
    <cellStyle name="常规 2 4 8 2" xfId="4244"/>
    <cellStyle name="常规 2 4 9" xfId="1672"/>
    <cellStyle name="常规 2 4 9 2" xfId="4245"/>
    <cellStyle name="常规 2 5" xfId="1673"/>
    <cellStyle name="常规 2 5 2" xfId="1674"/>
    <cellStyle name="常规 2 5 2 2" xfId="1677"/>
    <cellStyle name="常规 2 5 2 2 2" xfId="2597"/>
    <cellStyle name="常规 2 5 2 2 3" xfId="4248"/>
    <cellStyle name="常规 2 5 2 3" xfId="2598"/>
    <cellStyle name="常规 2 5 2 4" xfId="2596"/>
    <cellStyle name="常规 2 5 2 5" xfId="4247"/>
    <cellStyle name="常规 2 5 3" xfId="1678"/>
    <cellStyle name="常规 2 5 3 2" xfId="2599"/>
    <cellStyle name="常规 2 5 3 3" xfId="4249"/>
    <cellStyle name="常规 2 5 4" xfId="1680"/>
    <cellStyle name="常规 2 5 4 2" xfId="2600"/>
    <cellStyle name="常规 2 5 4 3" xfId="4250"/>
    <cellStyle name="常规 2 5 5" xfId="2595"/>
    <cellStyle name="常规 2 5 6" xfId="4246"/>
    <cellStyle name="常规 2 6" xfId="1681"/>
    <cellStyle name="常规 2 6 2" xfId="1682"/>
    <cellStyle name="常规 2 6 2 2" xfId="2602"/>
    <cellStyle name="常规 2 6 3" xfId="2603"/>
    <cellStyle name="常规 2 6 4" xfId="2601"/>
    <cellStyle name="常规 2 7" xfId="1683"/>
    <cellStyle name="常规 2 7 2" xfId="2604"/>
    <cellStyle name="常规 2 7 3" xfId="4251"/>
    <cellStyle name="常规 2 8" xfId="1686"/>
    <cellStyle name="常规 2 8 2" xfId="2605"/>
    <cellStyle name="常规 2 9" xfId="2565"/>
    <cellStyle name="常规 2_2012-2013年“三公”经费预决算情况汇总表样" xfId="2606"/>
    <cellStyle name="常规 20" xfId="1074"/>
    <cellStyle name="常规 20 2" xfId="1077"/>
    <cellStyle name="常规 20 2 2" xfId="4253"/>
    <cellStyle name="常规 20 3" xfId="4252"/>
    <cellStyle name="常规 21" xfId="1084"/>
    <cellStyle name="常规 21 2" xfId="1088"/>
    <cellStyle name="常规 21 2 2" xfId="4255"/>
    <cellStyle name="常规 21 3" xfId="4254"/>
    <cellStyle name="常规 22" xfId="1093"/>
    <cellStyle name="常规 22 2" xfId="1533"/>
    <cellStyle name="常规 22 2 2" xfId="4257"/>
    <cellStyle name="常规 22 3" xfId="4256"/>
    <cellStyle name="常规 23" xfId="1536"/>
    <cellStyle name="常规 23 2" xfId="1538"/>
    <cellStyle name="常规 23 2 2" xfId="4259"/>
    <cellStyle name="常规 23 3" xfId="4258"/>
    <cellStyle name="常规 24" xfId="1540"/>
    <cellStyle name="常规 24 2" xfId="1542"/>
    <cellStyle name="常规 24 2 2" xfId="4261"/>
    <cellStyle name="常规 24 3" xfId="4260"/>
    <cellStyle name="常规 25" xfId="785"/>
    <cellStyle name="常规 25 2" xfId="788"/>
    <cellStyle name="常规 25 2 2" xfId="4263"/>
    <cellStyle name="常规 25 3" xfId="4262"/>
    <cellStyle name="常规 26" xfId="794"/>
    <cellStyle name="常规 26 2" xfId="767"/>
    <cellStyle name="常规 26 2 2" xfId="4265"/>
    <cellStyle name="常规 26 3" xfId="4264"/>
    <cellStyle name="常规 27" xfId="797"/>
    <cellStyle name="常规 27 2" xfId="1687"/>
    <cellStyle name="常规 27 2 2" xfId="4267"/>
    <cellStyle name="常规 27 3" xfId="4266"/>
    <cellStyle name="常规 28" xfId="1689"/>
    <cellStyle name="常规 28 2" xfId="1201"/>
    <cellStyle name="常规 28 2 2" xfId="4269"/>
    <cellStyle name="常规 28 3" xfId="4268"/>
    <cellStyle name="常规 29" xfId="1690"/>
    <cellStyle name="常规 29 2" xfId="1691"/>
    <cellStyle name="常规 29 2 2" xfId="4271"/>
    <cellStyle name="常规 29 3" xfId="4270"/>
    <cellStyle name="常规 3" xfId="1694"/>
    <cellStyle name="常规 3 10" xfId="1695"/>
    <cellStyle name="常规 3 11" xfId="2610"/>
    <cellStyle name="常规 3 2" xfId="1697"/>
    <cellStyle name="常规 3 2 2" xfId="1698"/>
    <cellStyle name="常规 3 2 2 2" xfId="1699"/>
    <cellStyle name="常规 3 2 2 2 2" xfId="4272"/>
    <cellStyle name="常规 3 2 2 3" xfId="1701"/>
    <cellStyle name="常规 3 2 2 3 2" xfId="4273"/>
    <cellStyle name="常规 3 2 2 4" xfId="862"/>
    <cellStyle name="常规 3 2 2 4 2" xfId="4274"/>
    <cellStyle name="常规 3 2 2 5" xfId="1702"/>
    <cellStyle name="常规 3 2 2 6" xfId="2612"/>
    <cellStyle name="常规 3 2 2 6 2" xfId="4275"/>
    <cellStyle name="常规 3 2 3" xfId="1703"/>
    <cellStyle name="常规 3 2 3 2" xfId="1704"/>
    <cellStyle name="常规 3 2 3 2 2" xfId="4277"/>
    <cellStyle name="常规 3 2 3 3" xfId="1706"/>
    <cellStyle name="常规 3 2 3 3 2" xfId="4278"/>
    <cellStyle name="常规 3 2 3 4" xfId="2613"/>
    <cellStyle name="常规 3 2 3 5" xfId="4276"/>
    <cellStyle name="常规 3 2 4" xfId="1707"/>
    <cellStyle name="常规 3 2 4 2" xfId="1708"/>
    <cellStyle name="常规 3 2 4 2 2" xfId="4280"/>
    <cellStyle name="常规 3 2 4 3" xfId="1710"/>
    <cellStyle name="常规 3 2 4 3 2" xfId="4281"/>
    <cellStyle name="常规 3 2 4 4" xfId="1711"/>
    <cellStyle name="常规 3 2 4 4 2" xfId="4282"/>
    <cellStyle name="常规 3 2 4 5" xfId="4279"/>
    <cellStyle name="常规 3 2 5" xfId="585"/>
    <cellStyle name="常规 3 2 5 2" xfId="4283"/>
    <cellStyle name="常规 3 2 6" xfId="599"/>
    <cellStyle name="常规 3 2 6 2" xfId="4284"/>
    <cellStyle name="常规 3 2 7" xfId="606"/>
    <cellStyle name="常规 3 2 8" xfId="2611"/>
    <cellStyle name="常规 3 2 8 2" xfId="4285"/>
    <cellStyle name="常规 3 3" xfId="1712"/>
    <cellStyle name="常规 3 3 2" xfId="1713"/>
    <cellStyle name="常规 3 3 3" xfId="1714"/>
    <cellStyle name="常规 3 3 4" xfId="1716"/>
    <cellStyle name="常规 3 3 5" xfId="2614"/>
    <cellStyle name="常规 3 4" xfId="1210"/>
    <cellStyle name="常规 3 4 2" xfId="1717"/>
    <cellStyle name="常规 3 4 2 2" xfId="4287"/>
    <cellStyle name="常规 3 4 3" xfId="1718"/>
    <cellStyle name="常规 3 4 3 2" xfId="4288"/>
    <cellStyle name="常规 3 4 4" xfId="2615"/>
    <cellStyle name="常规 3 4 5" xfId="4286"/>
    <cellStyle name="常规 3 5" xfId="1719"/>
    <cellStyle name="常规 3 5 2" xfId="1720"/>
    <cellStyle name="常规 3 5 2 2" xfId="4290"/>
    <cellStyle name="常规 3 5 3" xfId="1721"/>
    <cellStyle name="常规 3 5 3 2" xfId="4291"/>
    <cellStyle name="常规 3 5 4" xfId="2616"/>
    <cellStyle name="常规 3 5 5" xfId="4289"/>
    <cellStyle name="常规 3 6" xfId="1189"/>
    <cellStyle name="常规 3 6 2" xfId="1722"/>
    <cellStyle name="常规 3 6 2 2" xfId="4293"/>
    <cellStyle name="常规 3 6 3" xfId="1723"/>
    <cellStyle name="常规 3 6 3 2" xfId="4294"/>
    <cellStyle name="常规 3 6 4" xfId="2617"/>
    <cellStyle name="常规 3 6 5" xfId="4292"/>
    <cellStyle name="常规 3 7" xfId="1724"/>
    <cellStyle name="常规 3 7 2" xfId="1725"/>
    <cellStyle name="常规 3 7 2 2" xfId="4296"/>
    <cellStyle name="常规 3 7 3" xfId="1726"/>
    <cellStyle name="常规 3 7 3 2" xfId="4297"/>
    <cellStyle name="常规 3 7 4" xfId="4295"/>
    <cellStyle name="常规 3 8" xfId="1728"/>
    <cellStyle name="常规 3 8 2" xfId="4298"/>
    <cellStyle name="常规 3 9" xfId="1729"/>
    <cellStyle name="常规 3 9 2" xfId="4299"/>
    <cellStyle name="常规 3_收入总表2" xfId="2618"/>
    <cellStyle name="常规 30" xfId="784"/>
    <cellStyle name="常规 30 2" xfId="787"/>
    <cellStyle name="常规 30 3" xfId="2619"/>
    <cellStyle name="常规 31" xfId="793"/>
    <cellStyle name="常规 31 2" xfId="2620"/>
    <cellStyle name="常规 32" xfId="796"/>
    <cellStyle name="常规 32 2" xfId="2621"/>
    <cellStyle name="常规 33" xfId="1688"/>
    <cellStyle name="常规 33 2" xfId="2622"/>
    <cellStyle name="常规 33 3" xfId="4983"/>
    <cellStyle name="常规 34" xfId="2623"/>
    <cellStyle name="常规 35" xfId="2624"/>
    <cellStyle name="常规 36" xfId="2625"/>
    <cellStyle name="常规 37" xfId="2626"/>
    <cellStyle name="常规 38" xfId="2627"/>
    <cellStyle name="常规 39" xfId="2628"/>
    <cellStyle name="常规 4" xfId="1731"/>
    <cellStyle name="常规 4 2" xfId="1732"/>
    <cellStyle name="常规 4 2 10" xfId="2630"/>
    <cellStyle name="常规 4 2 11" xfId="4300"/>
    <cellStyle name="常规 4 2 2" xfId="1734"/>
    <cellStyle name="常规 4 2 2 2" xfId="1736"/>
    <cellStyle name="常规 4 2 2 2 2" xfId="1738"/>
    <cellStyle name="常规 4 2 2 2 2 2" xfId="4303"/>
    <cellStyle name="常规 4 2 2 2 3" xfId="1739"/>
    <cellStyle name="常规 4 2 2 2 3 2" xfId="4304"/>
    <cellStyle name="常规 4 2 2 2 4" xfId="1740"/>
    <cellStyle name="常规 4 2 2 2 4 2" xfId="4305"/>
    <cellStyle name="常规 4 2 2 2 5" xfId="1741"/>
    <cellStyle name="常规 4 2 2 2 5 2" xfId="4306"/>
    <cellStyle name="常规 4 2 2 2 6" xfId="4302"/>
    <cellStyle name="常规 4 2 2 3" xfId="1744"/>
    <cellStyle name="常规 4 2 2 3 2" xfId="1747"/>
    <cellStyle name="常规 4 2 2 3 2 2" xfId="4308"/>
    <cellStyle name="常规 4 2 2 3 3" xfId="1749"/>
    <cellStyle name="常规 4 2 2 3 3 2" xfId="4309"/>
    <cellStyle name="常规 4 2 2 3 4" xfId="4307"/>
    <cellStyle name="常规 4 2 2 4" xfId="910"/>
    <cellStyle name="常规 4 2 2 4 2" xfId="912"/>
    <cellStyle name="常规 4 2 2 4 2 2" xfId="4311"/>
    <cellStyle name="常规 4 2 2 4 3" xfId="1750"/>
    <cellStyle name="常规 4 2 2 4 3 2" xfId="4312"/>
    <cellStyle name="常规 4 2 2 4 4" xfId="1751"/>
    <cellStyle name="常规 4 2 2 4 4 2" xfId="4313"/>
    <cellStyle name="常规 4 2 2 4 5" xfId="4310"/>
    <cellStyle name="常规 4 2 2 5" xfId="914"/>
    <cellStyle name="常规 4 2 2 5 2" xfId="4314"/>
    <cellStyle name="常规 4 2 2 6" xfId="1753"/>
    <cellStyle name="常规 4 2 2 6 2" xfId="4315"/>
    <cellStyle name="常规 4 2 2 7" xfId="1755"/>
    <cellStyle name="常规 4 2 2 7 2" xfId="4316"/>
    <cellStyle name="常规 4 2 2 8" xfId="2631"/>
    <cellStyle name="常规 4 2 2 9" xfId="4301"/>
    <cellStyle name="常规 4 2 3" xfId="1757"/>
    <cellStyle name="常规 4 2 3 2" xfId="1759"/>
    <cellStyle name="常规 4 2 3 2 2" xfId="4318"/>
    <cellStyle name="常规 4 2 3 3" xfId="1760"/>
    <cellStyle name="常规 4 2 3 3 2" xfId="4319"/>
    <cellStyle name="常规 4 2 3 4" xfId="918"/>
    <cellStyle name="常规 4 2 3 4 2" xfId="4320"/>
    <cellStyle name="常规 4 2 3 5" xfId="2632"/>
    <cellStyle name="常规 4 2 3 6" xfId="4317"/>
    <cellStyle name="常规 4 2 4" xfId="1762"/>
    <cellStyle name="常规 4 2 4 2" xfId="1764"/>
    <cellStyle name="常规 4 2 4 2 2" xfId="4322"/>
    <cellStyle name="常规 4 2 4 3" xfId="1765"/>
    <cellStyle name="常规 4 2 4 3 2" xfId="4323"/>
    <cellStyle name="常规 4 2 4 4" xfId="1766"/>
    <cellStyle name="常规 4 2 4 4 2" xfId="4324"/>
    <cellStyle name="常规 4 2 4 5" xfId="4321"/>
    <cellStyle name="常规 4 2 5" xfId="1767"/>
    <cellStyle name="常规 4 2 5 2" xfId="722"/>
    <cellStyle name="常规 4 2 5 2 2" xfId="4326"/>
    <cellStyle name="常规 4 2 5 3" xfId="727"/>
    <cellStyle name="常规 4 2 5 3 2" xfId="4327"/>
    <cellStyle name="常规 4 2 5 4" xfId="4325"/>
    <cellStyle name="常规 4 2 6" xfId="1431"/>
    <cellStyle name="常规 4 2 6 2" xfId="759"/>
    <cellStyle name="常规 4 2 6 2 2" xfId="4329"/>
    <cellStyle name="常规 4 2 6 3" xfId="764"/>
    <cellStyle name="常规 4 2 6 3 2" xfId="4330"/>
    <cellStyle name="常规 4 2 6 4" xfId="310"/>
    <cellStyle name="常规 4 2 6 4 2" xfId="4331"/>
    <cellStyle name="常规 4 2 6 5" xfId="4328"/>
    <cellStyle name="常规 4 2 7" xfId="1769"/>
    <cellStyle name="常规 4 2 7 2" xfId="4332"/>
    <cellStyle name="常规 4 2 8" xfId="1771"/>
    <cellStyle name="常规 4 2 8 2" xfId="4333"/>
    <cellStyle name="常规 4 2 9" xfId="1772"/>
    <cellStyle name="常规 4 2 9 2" xfId="4334"/>
    <cellStyle name="常规 4 3" xfId="1773"/>
    <cellStyle name="常规 4 3 2" xfId="1775"/>
    <cellStyle name="常规 4 3 2 2" xfId="4337"/>
    <cellStyle name="常规 4 3 2 3" xfId="4336"/>
    <cellStyle name="常规 4 3 3" xfId="1777"/>
    <cellStyle name="常规 4 3 3 2" xfId="4338"/>
    <cellStyle name="常规 4 3 4" xfId="902"/>
    <cellStyle name="常规 4 3 4 2" xfId="4339"/>
    <cellStyle name="常规 4 3 5" xfId="2633"/>
    <cellStyle name="常规 4 3 6" xfId="4335"/>
    <cellStyle name="常规 4 4" xfId="1733"/>
    <cellStyle name="常规 4 4 2" xfId="2634"/>
    <cellStyle name="常规 4 4 3" xfId="4340"/>
    <cellStyle name="常规 4 5" xfId="1756"/>
    <cellStyle name="常规 4 5 2" xfId="2635"/>
    <cellStyle name="常规 4 5 3" xfId="4341"/>
    <cellStyle name="常规 4 6" xfId="1761"/>
    <cellStyle name="常规 4 6 2" xfId="2636"/>
    <cellStyle name="常规 4 6 3" xfId="4342"/>
    <cellStyle name="常规 4 7" xfId="2629"/>
    <cellStyle name="常规 4_征收计划表8" xfId="2637"/>
    <cellStyle name="常规 40" xfId="2638"/>
    <cellStyle name="常规 41" xfId="2639"/>
    <cellStyle name="常规 42" xfId="2640"/>
    <cellStyle name="常规 43" xfId="2641"/>
    <cellStyle name="常规 44" xfId="2642"/>
    <cellStyle name="常规 44 2" xfId="4979"/>
    <cellStyle name="常规 45" xfId="2643"/>
    <cellStyle name="常规 45 2" xfId="4981"/>
    <cellStyle name="常规 46" xfId="2644"/>
    <cellStyle name="常规 47" xfId="2645"/>
    <cellStyle name="常规 48" xfId="2646"/>
    <cellStyle name="常规 48 2" xfId="4980"/>
    <cellStyle name="常规 48 3" xfId="4975"/>
    <cellStyle name="常规 49" xfId="2393"/>
    <cellStyle name="常规 49 2" xfId="4976"/>
    <cellStyle name="常规 5" xfId="1778"/>
    <cellStyle name="常规 5 10" xfId="2647"/>
    <cellStyle name="常规 5 2" xfId="1779"/>
    <cellStyle name="常规 5 2 2" xfId="1780"/>
    <cellStyle name="常规 5 2 2 2" xfId="1781"/>
    <cellStyle name="常规 5 2 2 2 2" xfId="4343"/>
    <cellStyle name="常规 5 2 2 3" xfId="1782"/>
    <cellStyle name="常规 5 2 2 3 2" xfId="4344"/>
    <cellStyle name="常规 5 2 2 4" xfId="292"/>
    <cellStyle name="常规 5 2 2 4 2" xfId="4345"/>
    <cellStyle name="常规 5 2 2 5" xfId="295"/>
    <cellStyle name="常规 5 2 2 5 2" xfId="4346"/>
    <cellStyle name="常规 5 2 2 6" xfId="2649"/>
    <cellStyle name="常规 5 2 3" xfId="1783"/>
    <cellStyle name="常规 5 2 3 2" xfId="1784"/>
    <cellStyle name="常规 5 2 3 2 2" xfId="4348"/>
    <cellStyle name="常规 5 2 3 3" xfId="1785"/>
    <cellStyle name="常规 5 2 3 3 2" xfId="4349"/>
    <cellStyle name="常规 5 2 3 4" xfId="2650"/>
    <cellStyle name="常规 5 2 3 5" xfId="4347"/>
    <cellStyle name="常规 5 2 4" xfId="1786"/>
    <cellStyle name="常规 5 2 4 2" xfId="1787"/>
    <cellStyle name="常规 5 2 4 2 2" xfId="4350"/>
    <cellStyle name="常规 5 2 4 3" xfId="1788"/>
    <cellStyle name="常规 5 2 4 3 2" xfId="4351"/>
    <cellStyle name="常规 5 2 4 4" xfId="1790"/>
    <cellStyle name="常规 5 2 4 4 2" xfId="4352"/>
    <cellStyle name="常规 5 2 4 5" xfId="2651"/>
    <cellStyle name="常规 5 2 5" xfId="1791"/>
    <cellStyle name="常规 5 2 5 2" xfId="4353"/>
    <cellStyle name="常规 5 2 6" xfId="1792"/>
    <cellStyle name="常规 5 2 6 2" xfId="4354"/>
    <cellStyle name="常规 5 2 7" xfId="1793"/>
    <cellStyle name="常规 5 2 7 2" xfId="4355"/>
    <cellStyle name="常规 5 2 8" xfId="2648"/>
    <cellStyle name="常规 5 3" xfId="1794"/>
    <cellStyle name="常规 5 3 2" xfId="1795"/>
    <cellStyle name="常规 5 3 2 2" xfId="4356"/>
    <cellStyle name="常规 5 3 3" xfId="1796"/>
    <cellStyle name="常规 5 3 3 2" xfId="4357"/>
    <cellStyle name="常规 5 3 4" xfId="925"/>
    <cellStyle name="常规 5 3 4 2" xfId="4358"/>
    <cellStyle name="常规 5 3 5" xfId="2652"/>
    <cellStyle name="常规 5 4" xfId="1774"/>
    <cellStyle name="常规 5 4 2" xfId="1797"/>
    <cellStyle name="常规 5 4 2 2" xfId="4360"/>
    <cellStyle name="常规 5 4 3" xfId="1798"/>
    <cellStyle name="常规 5 4 3 2" xfId="4361"/>
    <cellStyle name="常规 5 4 4" xfId="931"/>
    <cellStyle name="常规 5 4 4 2" xfId="4362"/>
    <cellStyle name="常规 5 4 5" xfId="2653"/>
    <cellStyle name="常规 5 4 6" xfId="4359"/>
    <cellStyle name="常规 5 5" xfId="1776"/>
    <cellStyle name="常规 5 5 2" xfId="1799"/>
    <cellStyle name="常规 5 5 2 2" xfId="4363"/>
    <cellStyle name="常规 5 5 3" xfId="1800"/>
    <cellStyle name="常规 5 5 3 2" xfId="4364"/>
    <cellStyle name="常规 5 5 4" xfId="2654"/>
    <cellStyle name="常规 5 6" xfId="901"/>
    <cellStyle name="常规 5 6 2" xfId="904"/>
    <cellStyle name="常规 5 6 2 2" xfId="4366"/>
    <cellStyle name="常规 5 6 3" xfId="1801"/>
    <cellStyle name="常规 5 6 3 2" xfId="4367"/>
    <cellStyle name="常规 5 6 4" xfId="1802"/>
    <cellStyle name="常规 5 6 4 2" xfId="4368"/>
    <cellStyle name="常规 5 6 5" xfId="4365"/>
    <cellStyle name="常规 5 7" xfId="906"/>
    <cellStyle name="常规 5 7 2" xfId="4369"/>
    <cellStyle name="常规 5 8" xfId="1804"/>
    <cellStyle name="常规 5 8 2" xfId="4370"/>
    <cellStyle name="常规 5 9" xfId="1806"/>
    <cellStyle name="常规 5 9 2" xfId="4371"/>
    <cellStyle name="常规 50" xfId="2801"/>
    <cellStyle name="常规 50 2" xfId="4977"/>
    <cellStyle name="常规 51" xfId="2802"/>
    <cellStyle name="常规 51 2" xfId="4982"/>
    <cellStyle name="常规 52" xfId="2803"/>
    <cellStyle name="常规 53" xfId="2804"/>
    <cellStyle name="常规 54" xfId="2817"/>
    <cellStyle name="常规 55" xfId="2833"/>
    <cellStyle name="常规 56" xfId="2834"/>
    <cellStyle name="常规 57" xfId="2837"/>
    <cellStyle name="常规 58" xfId="2838"/>
    <cellStyle name="常规 59" xfId="2839"/>
    <cellStyle name="常规 6" xfId="1807"/>
    <cellStyle name="常规 6 2" xfId="1808"/>
    <cellStyle name="常规 6 2 2" xfId="1809"/>
    <cellStyle name="常规 6 2 2 2" xfId="1810"/>
    <cellStyle name="常规 6 2 2 2 2" xfId="1812"/>
    <cellStyle name="常规 6 2 2 3" xfId="1813"/>
    <cellStyle name="常规 6 2 2 4" xfId="2657"/>
    <cellStyle name="常规 6 2 3" xfId="1814"/>
    <cellStyle name="常规 6 2 3 2" xfId="1815"/>
    <cellStyle name="常规 6 2 3 3" xfId="2658"/>
    <cellStyle name="常规 6 2 4" xfId="1816"/>
    <cellStyle name="常规 6 2 5" xfId="2656"/>
    <cellStyle name="常规 6 3" xfId="1817"/>
    <cellStyle name="常规 6 3 2" xfId="1818"/>
    <cellStyle name="常规 6 3 2 2" xfId="1819"/>
    <cellStyle name="常规 6 3 3" xfId="1820"/>
    <cellStyle name="常规 6 3 4" xfId="2659"/>
    <cellStyle name="常规 6 4" xfId="1735"/>
    <cellStyle name="常规 6 4 2" xfId="1737"/>
    <cellStyle name="常规 6 4 3" xfId="2660"/>
    <cellStyle name="常规 6 5" xfId="1743"/>
    <cellStyle name="常规 6 6" xfId="2655"/>
    <cellStyle name="常规 60" xfId="2840"/>
    <cellStyle name="常规 61" xfId="2841"/>
    <cellStyle name="常规 62" xfId="2842"/>
    <cellStyle name="常规 63" xfId="2843"/>
    <cellStyle name="常规 64" xfId="2844"/>
    <cellStyle name="常规 65" xfId="2845"/>
    <cellStyle name="常规 66" xfId="2846"/>
    <cellStyle name="常规 67" xfId="2847"/>
    <cellStyle name="常规 68" xfId="2848"/>
    <cellStyle name="常规 69" xfId="2849"/>
    <cellStyle name="常规 7" xfId="1821"/>
    <cellStyle name="常规 7 2" xfId="1822"/>
    <cellStyle name="常规 7 2 2" xfId="10"/>
    <cellStyle name="常规 7 2 2 2" xfId="47"/>
    <cellStyle name="常规 7 2 2 2 2" xfId="4374"/>
    <cellStyle name="常规 7 2 2 3" xfId="2664"/>
    <cellStyle name="常规 7 2 2 4" xfId="4373"/>
    <cellStyle name="常规 7 2 3" xfId="102"/>
    <cellStyle name="常规 7 2 3 2" xfId="2665"/>
    <cellStyle name="常规 7 2 3 3" xfId="4375"/>
    <cellStyle name="常规 7 2 4" xfId="2663"/>
    <cellStyle name="常规 7 2 5" xfId="4372"/>
    <cellStyle name="常规 7 3" xfId="1823"/>
    <cellStyle name="常规 7 3 2" xfId="112"/>
    <cellStyle name="常规 7 3 2 2" xfId="4377"/>
    <cellStyle name="常规 7 3 3" xfId="2666"/>
    <cellStyle name="常规 7 3 4" xfId="4376"/>
    <cellStyle name="常规 7 4" xfId="1758"/>
    <cellStyle name="常规 7 4 2" xfId="2667"/>
    <cellStyle name="常规 7 4 3" xfId="4378"/>
    <cellStyle name="常规 7 5" xfId="2668"/>
    <cellStyle name="常规 7 6" xfId="2662"/>
    <cellStyle name="常规 70" xfId="2850"/>
    <cellStyle name="常规 71" xfId="2851"/>
    <cellStyle name="常规 72" xfId="2852"/>
    <cellStyle name="常规 73" xfId="4985"/>
    <cellStyle name="常规 74" xfId="4986"/>
    <cellStyle name="常规 75" xfId="4987"/>
    <cellStyle name="常规 76" xfId="4988"/>
    <cellStyle name="常规 77" xfId="4989"/>
    <cellStyle name="常规 78" xfId="4990"/>
    <cellStyle name="常规 79" xfId="4991"/>
    <cellStyle name="常规 8" xfId="1824"/>
    <cellStyle name="常规 8 2" xfId="1826"/>
    <cellStyle name="常规 8 2 2" xfId="117"/>
    <cellStyle name="常规 8 2 2 2" xfId="1827"/>
    <cellStyle name="常规 8 2 2 2 2" xfId="4381"/>
    <cellStyle name="常规 8 2 2 3" xfId="4380"/>
    <cellStyle name="常规 8 2 3" xfId="1829"/>
    <cellStyle name="常规 8 2 3 2" xfId="4382"/>
    <cellStyle name="常规 8 2 4" xfId="2670"/>
    <cellStyle name="常规 8 2 5" xfId="4379"/>
    <cellStyle name="常规 8 3" xfId="978"/>
    <cellStyle name="常规 8 3 2" xfId="1830"/>
    <cellStyle name="常规 8 3 2 2" xfId="4384"/>
    <cellStyle name="常规 8 3 3" xfId="2671"/>
    <cellStyle name="常规 8 3 4" xfId="4383"/>
    <cellStyle name="常规 8 4" xfId="1763"/>
    <cellStyle name="常规 8 4 2" xfId="2672"/>
    <cellStyle name="常规 8 4 3" xfId="4385"/>
    <cellStyle name="常规 8 5" xfId="2673"/>
    <cellStyle name="常规 8 6" xfId="2669"/>
    <cellStyle name="常规 8_报 预算   行政政法处(1)" xfId="2674"/>
    <cellStyle name="常规 9" xfId="1831"/>
    <cellStyle name="常规 9 2" xfId="702"/>
    <cellStyle name="常规 9 2 2" xfId="705"/>
    <cellStyle name="常规 9 2 2 2" xfId="707"/>
    <cellStyle name="常规 9 2 3" xfId="711"/>
    <cellStyle name="常规 9 3" xfId="715"/>
    <cellStyle name="常规 9 3 2" xfId="717"/>
    <cellStyle name="常规 9 4" xfId="721"/>
    <cellStyle name="常规 9 5" xfId="2675"/>
    <cellStyle name="常规_2006年预算表" xfId="1837"/>
    <cellStyle name="常规_2007年云南省向人大报送政府收支预算表格式编制过程表" xfId="2835"/>
    <cellStyle name="常规_社保基金预算表" xfId="4992"/>
    <cellStyle name="超级链接" xfId="1838"/>
    <cellStyle name="超级链接 2" xfId="1839"/>
    <cellStyle name="超级链接 2 2" xfId="1840"/>
    <cellStyle name="超级链接 2 2 2" xfId="1841"/>
    <cellStyle name="超级链接 2 2 2 2" xfId="1459"/>
    <cellStyle name="超级链接 2 2 3" xfId="1842"/>
    <cellStyle name="超级链接 2 3" xfId="1843"/>
    <cellStyle name="超级链接 2 3 2" xfId="1844"/>
    <cellStyle name="超级链接 2 4" xfId="1105"/>
    <cellStyle name="超级链接 3" xfId="1845"/>
    <cellStyle name="超级链接 3 2" xfId="1846"/>
    <cellStyle name="超级链接 3 2 2" xfId="1847"/>
    <cellStyle name="超级链接 3 3" xfId="1848"/>
    <cellStyle name="超级链接 4" xfId="1046"/>
    <cellStyle name="超级链接 4 2" xfId="1049"/>
    <cellStyle name="超级链接 5" xfId="1051"/>
    <cellStyle name="好" xfId="229"/>
    <cellStyle name="好 2" xfId="1849"/>
    <cellStyle name="好 2 2" xfId="1850"/>
    <cellStyle name="好 2 2 2" xfId="1851"/>
    <cellStyle name="好 2 2 2 2" xfId="1853"/>
    <cellStyle name="好 2 2 2 2 2" xfId="4386"/>
    <cellStyle name="好 2 2 2 3" xfId="2679"/>
    <cellStyle name="好 2 2 3" xfId="1854"/>
    <cellStyle name="好 2 2 3 2" xfId="2680"/>
    <cellStyle name="好 2 2 4" xfId="2678"/>
    <cellStyle name="好 2 3" xfId="851"/>
    <cellStyle name="好 2 3 2" xfId="853"/>
    <cellStyle name="好 2 3 2 2" xfId="4387"/>
    <cellStyle name="好 2 3 3" xfId="2681"/>
    <cellStyle name="好 2 4" xfId="865"/>
    <cellStyle name="好 2 4 2" xfId="4388"/>
    <cellStyle name="好 2 5" xfId="2677"/>
    <cellStyle name="好 3" xfId="1855"/>
    <cellStyle name="好 3 2" xfId="1856"/>
    <cellStyle name="好 3 2 2" xfId="1857"/>
    <cellStyle name="好 3 2 2 2" xfId="1715"/>
    <cellStyle name="好 3 2 2 2 2" xfId="4391"/>
    <cellStyle name="好 3 2 2 3" xfId="4390"/>
    <cellStyle name="好 3 2 3" xfId="1858"/>
    <cellStyle name="好 3 2 3 2" xfId="4392"/>
    <cellStyle name="好 3 2 4" xfId="4389"/>
    <cellStyle name="好 3 3" xfId="897"/>
    <cellStyle name="好 3 3 2" xfId="899"/>
    <cellStyle name="好 3 3 2 2" xfId="4394"/>
    <cellStyle name="好 3 3 3" xfId="4393"/>
    <cellStyle name="好 3 4" xfId="922"/>
    <cellStyle name="好 3 4 2" xfId="4395"/>
    <cellStyle name="好 3 5" xfId="2682"/>
    <cellStyle name="好 4" xfId="1859"/>
    <cellStyle name="好 4 2" xfId="1514"/>
    <cellStyle name="好 4 2 2" xfId="193"/>
    <cellStyle name="好 4 2 2 2" xfId="4398"/>
    <cellStyle name="好 4 2 3" xfId="4397"/>
    <cellStyle name="好 4 3" xfId="1522"/>
    <cellStyle name="好 4 3 2" xfId="4399"/>
    <cellStyle name="好 4 4" xfId="4396"/>
    <cellStyle name="好 5" xfId="1363"/>
    <cellStyle name="好 5 2" xfId="1366"/>
    <cellStyle name="好 5 2 2" xfId="394"/>
    <cellStyle name="好 5 2 2 2" xfId="4402"/>
    <cellStyle name="好 5 2 3" xfId="4401"/>
    <cellStyle name="好 5 3" xfId="1369"/>
    <cellStyle name="好 5 3 2" xfId="4403"/>
    <cellStyle name="好 5 4" xfId="4400"/>
    <cellStyle name="好 6" xfId="1371"/>
    <cellStyle name="好 6 2" xfId="1373"/>
    <cellStyle name="好 6 2 2" xfId="4405"/>
    <cellStyle name="好 6 3" xfId="4404"/>
    <cellStyle name="好 7" xfId="1376"/>
    <cellStyle name="好 7 2" xfId="4406"/>
    <cellStyle name="好 8" xfId="2676"/>
    <cellStyle name="好_5.中央部门决算（草案)-1" xfId="2683"/>
    <cellStyle name="好_F00DC810C49E00C2E0430A3413167AE0" xfId="2684"/>
    <cellStyle name="好_出版署2010年度中央部门决算草案" xfId="2685"/>
    <cellStyle name="好_全国友协2010年度中央部门决算（草案）" xfId="2686"/>
    <cellStyle name="好_司法部2010年度中央部门决算（草案）报" xfId="2687"/>
    <cellStyle name="后继超级链接" xfId="1860"/>
    <cellStyle name="后继超级链接 2" xfId="1861"/>
    <cellStyle name="后继超级链接 2 2" xfId="1862"/>
    <cellStyle name="后继超级链接 2 2 2" xfId="1863"/>
    <cellStyle name="后继超级链接 2 2 2 2" xfId="1865"/>
    <cellStyle name="后继超级链接 2 2 3" xfId="1866"/>
    <cellStyle name="后继超级链接 2 3" xfId="1867"/>
    <cellStyle name="后继超级链接 2 3 2" xfId="1868"/>
    <cellStyle name="后继超级链接 2 4" xfId="1869"/>
    <cellStyle name="后继超级链接 3" xfId="1870"/>
    <cellStyle name="后继超级链接 3 2" xfId="348"/>
    <cellStyle name="后继超级链接 3 2 2" xfId="351"/>
    <cellStyle name="后继超级链接 3 3" xfId="356"/>
    <cellStyle name="后继超级链接 4" xfId="1365"/>
    <cellStyle name="后继超级链接 4 2" xfId="393"/>
    <cellStyle name="后继超级链接 5" xfId="1368"/>
    <cellStyle name="汇总" xfId="1871"/>
    <cellStyle name="汇总 2" xfId="1872"/>
    <cellStyle name="汇总 2 2" xfId="1873"/>
    <cellStyle name="汇总 2 2 2" xfId="1874"/>
    <cellStyle name="汇总 2 2 2 2" xfId="1875"/>
    <cellStyle name="汇总 2 2 3" xfId="1877"/>
    <cellStyle name="汇总 2 3" xfId="1878"/>
    <cellStyle name="汇总 2 3 2" xfId="1880"/>
    <cellStyle name="汇总 2 3 2 2" xfId="1882"/>
    <cellStyle name="汇总 2 3 3" xfId="1885"/>
    <cellStyle name="汇总 2 3 4" xfId="2691"/>
    <cellStyle name="汇总 2 4" xfId="691"/>
    <cellStyle name="汇总 2 4 2" xfId="1888"/>
    <cellStyle name="汇总 2 5" xfId="1889"/>
    <cellStyle name="汇总 3" xfId="1244"/>
    <cellStyle name="汇总 3 2" xfId="1890"/>
    <cellStyle name="汇总 3 2 2" xfId="1891"/>
    <cellStyle name="汇总 3 2 2 2" xfId="1892"/>
    <cellStyle name="汇总 3 2 3" xfId="1894"/>
    <cellStyle name="汇总 3 3" xfId="1895"/>
    <cellStyle name="汇总 3 3 2" xfId="1897"/>
    <cellStyle name="汇总 3 4" xfId="1898"/>
    <cellStyle name="汇总 4" xfId="1613"/>
    <cellStyle name="汇总 4 2" xfId="1899"/>
    <cellStyle name="汇总 4 2 2" xfId="1900"/>
    <cellStyle name="汇总 4 3" xfId="1901"/>
    <cellStyle name="汇总 5" xfId="590"/>
    <cellStyle name="汇总 5 2" xfId="593"/>
    <cellStyle name="汇总 5 2 2" xfId="20"/>
    <cellStyle name="汇总 5 3" xfId="1902"/>
    <cellStyle name="汇总 6" xfId="595"/>
    <cellStyle name="汇总 6 2" xfId="1506"/>
    <cellStyle name="汇总 7" xfId="1903"/>
    <cellStyle name="货币 2" xfId="1904"/>
    <cellStyle name="货币 2 10" xfId="1905"/>
    <cellStyle name="货币 2 10 2" xfId="4408"/>
    <cellStyle name="货币 2 11" xfId="4407"/>
    <cellStyle name="货币 2 2" xfId="1906"/>
    <cellStyle name="货币 2 2 10" xfId="4409"/>
    <cellStyle name="货币 2 2 2" xfId="1907"/>
    <cellStyle name="货币 2 2 2 2" xfId="1908"/>
    <cellStyle name="货币 2 2 2 2 2" xfId="1909"/>
    <cellStyle name="货币 2 2 2 2 2 2" xfId="4412"/>
    <cellStyle name="货币 2 2 2 2 3" xfId="1910"/>
    <cellStyle name="货币 2 2 2 2 3 2" xfId="4413"/>
    <cellStyle name="货币 2 2 2 2 4" xfId="1911"/>
    <cellStyle name="货币 2 2 2 2 4 2" xfId="4414"/>
    <cellStyle name="货币 2 2 2 2 5" xfId="4411"/>
    <cellStyle name="货币 2 2 2 3" xfId="1879"/>
    <cellStyle name="货币 2 2 2 3 2" xfId="1881"/>
    <cellStyle name="货币 2 2 2 3 2 2" xfId="4416"/>
    <cellStyle name="货币 2 2 2 3 3" xfId="1912"/>
    <cellStyle name="货币 2 2 2 3 3 2" xfId="4417"/>
    <cellStyle name="货币 2 2 2 3 4" xfId="4415"/>
    <cellStyle name="货币 2 2 2 4" xfId="1884"/>
    <cellStyle name="货币 2 2 2 4 2" xfId="1913"/>
    <cellStyle name="货币 2 2 2 4 2 2" xfId="4419"/>
    <cellStyle name="货币 2 2 2 4 3" xfId="1914"/>
    <cellStyle name="货币 2 2 2 4 3 2" xfId="4420"/>
    <cellStyle name="货币 2 2 2 4 4" xfId="1915"/>
    <cellStyle name="货币 2 2 2 4 4 2" xfId="4421"/>
    <cellStyle name="货币 2 2 2 4 5" xfId="4418"/>
    <cellStyle name="货币 2 2 2 5" xfId="1916"/>
    <cellStyle name="货币 2 2 2 5 2" xfId="4422"/>
    <cellStyle name="货币 2 2 2 6" xfId="1918"/>
    <cellStyle name="货币 2 2 2 6 2" xfId="4423"/>
    <cellStyle name="货币 2 2 2 7" xfId="1920"/>
    <cellStyle name="货币 2 2 2 7 2" xfId="4424"/>
    <cellStyle name="货币 2 2 2 8" xfId="4410"/>
    <cellStyle name="货币 2 2 3" xfId="1922"/>
    <cellStyle name="货币 2 2 3 2" xfId="1924"/>
    <cellStyle name="货币 2 2 3 2 2" xfId="4426"/>
    <cellStyle name="货币 2 2 3 3" xfId="1887"/>
    <cellStyle name="货币 2 2 3 3 2" xfId="4427"/>
    <cellStyle name="货币 2 2 3 4" xfId="1925"/>
    <cellStyle name="货币 2 2 3 4 2" xfId="4428"/>
    <cellStyle name="货币 2 2 3 5" xfId="4425"/>
    <cellStyle name="货币 2 2 4" xfId="1927"/>
    <cellStyle name="货币 2 2 4 2" xfId="1929"/>
    <cellStyle name="货币 2 2 4 2 2" xfId="4430"/>
    <cellStyle name="货币 2 2 4 3" xfId="1930"/>
    <cellStyle name="货币 2 2 4 3 2" xfId="4431"/>
    <cellStyle name="货币 2 2 4 4" xfId="1931"/>
    <cellStyle name="货币 2 2 4 4 2" xfId="4432"/>
    <cellStyle name="货币 2 2 4 5" xfId="4429"/>
    <cellStyle name="货币 2 2 5" xfId="1835"/>
    <cellStyle name="货币 2 2 5 2" xfId="916"/>
    <cellStyle name="货币 2 2 5 2 2" xfId="4434"/>
    <cellStyle name="货币 2 2 5 3" xfId="920"/>
    <cellStyle name="货币 2 2 5 3 2" xfId="4435"/>
    <cellStyle name="货币 2 2 5 4" xfId="4433"/>
    <cellStyle name="货币 2 2 6" xfId="1932"/>
    <cellStyle name="货币 2 2 6 2" xfId="933"/>
    <cellStyle name="货币 2 2 6 2 2" xfId="4437"/>
    <cellStyle name="货币 2 2 6 3" xfId="1933"/>
    <cellStyle name="货币 2 2 6 3 2" xfId="4438"/>
    <cellStyle name="货币 2 2 6 4" xfId="1934"/>
    <cellStyle name="货币 2 2 6 4 2" xfId="4439"/>
    <cellStyle name="货币 2 2 6 5" xfId="4436"/>
    <cellStyle name="货币 2 2 7" xfId="1935"/>
    <cellStyle name="货币 2 2 7 2" xfId="4440"/>
    <cellStyle name="货币 2 2 8" xfId="1936"/>
    <cellStyle name="货币 2 2 8 2" xfId="4441"/>
    <cellStyle name="货币 2 2 9" xfId="1555"/>
    <cellStyle name="货币 2 2 9 2" xfId="4442"/>
    <cellStyle name="货币 2 3" xfId="1937"/>
    <cellStyle name="货币 2 3 2" xfId="1938"/>
    <cellStyle name="货币 2 3 2 2" xfId="1510"/>
    <cellStyle name="货币 2 3 2 2 2" xfId="4445"/>
    <cellStyle name="货币 2 3 2 3" xfId="1896"/>
    <cellStyle name="货币 2 3 2 3 2" xfId="4446"/>
    <cellStyle name="货币 2 3 2 4" xfId="1940"/>
    <cellStyle name="货币 2 3 2 4 2" xfId="4447"/>
    <cellStyle name="货币 2 3 2 5" xfId="4444"/>
    <cellStyle name="货币 2 3 3" xfId="1942"/>
    <cellStyle name="货币 2 3 3 2" xfId="149"/>
    <cellStyle name="货币 2 3 3 2 2" xfId="4449"/>
    <cellStyle name="货币 2 3 3 3" xfId="14"/>
    <cellStyle name="货币 2 3 3 3 2" xfId="4450"/>
    <cellStyle name="货币 2 3 3 4" xfId="4448"/>
    <cellStyle name="货币 2 3 4" xfId="1944"/>
    <cellStyle name="货币 2 3 4 2" xfId="213"/>
    <cellStyle name="货币 2 3 4 2 2" xfId="4452"/>
    <cellStyle name="货币 2 3 4 3" xfId="218"/>
    <cellStyle name="货币 2 3 4 3 2" xfId="4453"/>
    <cellStyle name="货币 2 3 4 4" xfId="223"/>
    <cellStyle name="货币 2 3 4 4 2" xfId="4454"/>
    <cellStyle name="货币 2 3 4 5" xfId="4451"/>
    <cellStyle name="货币 2 3 5" xfId="1946"/>
    <cellStyle name="货币 2 3 5 2" xfId="4455"/>
    <cellStyle name="货币 2 3 6" xfId="1947"/>
    <cellStyle name="货币 2 3 6 2" xfId="4456"/>
    <cellStyle name="货币 2 3 7" xfId="1948"/>
    <cellStyle name="货币 2 3 7 2" xfId="4457"/>
    <cellStyle name="货币 2 3 8" xfId="4443"/>
    <cellStyle name="货币 2 4" xfId="1949"/>
    <cellStyle name="货币 2 4 2" xfId="1950"/>
    <cellStyle name="货币 2 4 2 2" xfId="4459"/>
    <cellStyle name="货币 2 4 3" xfId="1952"/>
    <cellStyle name="货币 2 4 3 2" xfId="4460"/>
    <cellStyle name="货币 2 4 4" xfId="1954"/>
    <cellStyle name="货币 2 4 4 2" xfId="4461"/>
    <cellStyle name="货币 2 4 5" xfId="4458"/>
    <cellStyle name="货币 2 5" xfId="1955"/>
    <cellStyle name="货币 2 5 2" xfId="1956"/>
    <cellStyle name="货币 2 5 2 2" xfId="4463"/>
    <cellStyle name="货币 2 5 3" xfId="1958"/>
    <cellStyle name="货币 2 5 3 2" xfId="4464"/>
    <cellStyle name="货币 2 5 4" xfId="1960"/>
    <cellStyle name="货币 2 5 4 2" xfId="4465"/>
    <cellStyle name="货币 2 5 5" xfId="4462"/>
    <cellStyle name="货币 2 6" xfId="1337"/>
    <cellStyle name="货币 2 6 2" xfId="1339"/>
    <cellStyle name="货币 2 6 2 2" xfId="4467"/>
    <cellStyle name="货币 2 6 3" xfId="1962"/>
    <cellStyle name="货币 2 6 3 2" xfId="4468"/>
    <cellStyle name="货币 2 6 4" xfId="4466"/>
    <cellStyle name="货币 2 7" xfId="1341"/>
    <cellStyle name="货币 2 7 2" xfId="17"/>
    <cellStyle name="货币 2 7 2 2" xfId="4470"/>
    <cellStyle name="货币 2 7 3" xfId="116"/>
    <cellStyle name="货币 2 7 3 2" xfId="4471"/>
    <cellStyle name="货币 2 7 4" xfId="1828"/>
    <cellStyle name="货币 2 7 4 2" xfId="4472"/>
    <cellStyle name="货币 2 7 5" xfId="4469"/>
    <cellStyle name="货币 2 8" xfId="1963"/>
    <cellStyle name="货币 2 8 2" xfId="4473"/>
    <cellStyle name="货币 2 9" xfId="1964"/>
    <cellStyle name="货币 2 9 2" xfId="4474"/>
    <cellStyle name="货币 3" xfId="1965"/>
    <cellStyle name="货币 3 10" xfId="4475"/>
    <cellStyle name="货币 3 2" xfId="1966"/>
    <cellStyle name="货币 3 2 2" xfId="1967"/>
    <cellStyle name="货币 3 2 2 2" xfId="1968"/>
    <cellStyle name="货币 3 2 2 2 2" xfId="4478"/>
    <cellStyle name="货币 3 2 2 3" xfId="1969"/>
    <cellStyle name="货币 3 2 2 3 2" xfId="4479"/>
    <cellStyle name="货币 3 2 2 4" xfId="1970"/>
    <cellStyle name="货币 3 2 2 4 2" xfId="4480"/>
    <cellStyle name="货币 3 2 2 5" xfId="4477"/>
    <cellStyle name="货币 3 2 3" xfId="1971"/>
    <cellStyle name="货币 3 2 3 2" xfId="1972"/>
    <cellStyle name="货币 3 2 3 2 2" xfId="4482"/>
    <cellStyle name="货币 3 2 3 3" xfId="1973"/>
    <cellStyle name="货币 3 2 3 3 2" xfId="4483"/>
    <cellStyle name="货币 3 2 3 4" xfId="4481"/>
    <cellStyle name="货币 3 2 4" xfId="1974"/>
    <cellStyle name="货币 3 2 4 2" xfId="1975"/>
    <cellStyle name="货币 3 2 4 2 2" xfId="4485"/>
    <cellStyle name="货币 3 2 4 3" xfId="1976"/>
    <cellStyle name="货币 3 2 4 3 2" xfId="4486"/>
    <cellStyle name="货币 3 2 4 4" xfId="1977"/>
    <cellStyle name="货币 3 2 4 4 2" xfId="4487"/>
    <cellStyle name="货币 3 2 4 5" xfId="4484"/>
    <cellStyle name="货币 3 2 5" xfId="1978"/>
    <cellStyle name="货币 3 2 5 2" xfId="4488"/>
    <cellStyle name="货币 3 2 6" xfId="1979"/>
    <cellStyle name="货币 3 2 6 2" xfId="4489"/>
    <cellStyle name="货币 3 2 7" xfId="1200"/>
    <cellStyle name="货币 3 2 7 2" xfId="4490"/>
    <cellStyle name="货币 3 2 8" xfId="4476"/>
    <cellStyle name="货币 3 3" xfId="1980"/>
    <cellStyle name="货币 3 3 2" xfId="1981"/>
    <cellStyle name="货币 3 3 2 2" xfId="4492"/>
    <cellStyle name="货币 3 3 3" xfId="1982"/>
    <cellStyle name="货币 3 3 3 2" xfId="4493"/>
    <cellStyle name="货币 3 3 4" xfId="1983"/>
    <cellStyle name="货币 3 3 4 2" xfId="4494"/>
    <cellStyle name="货币 3 3 5" xfId="4491"/>
    <cellStyle name="货币 3 4" xfId="1984"/>
    <cellStyle name="货币 3 4 2" xfId="1985"/>
    <cellStyle name="货币 3 4 2 2" xfId="4496"/>
    <cellStyle name="货币 3 4 3" xfId="1986"/>
    <cellStyle name="货币 3 4 3 2" xfId="4497"/>
    <cellStyle name="货币 3 4 4" xfId="1987"/>
    <cellStyle name="货币 3 4 4 2" xfId="4498"/>
    <cellStyle name="货币 3 4 5" xfId="4495"/>
    <cellStyle name="货币 3 5" xfId="1988"/>
    <cellStyle name="货币 3 5 2" xfId="1989"/>
    <cellStyle name="货币 3 5 2 2" xfId="4500"/>
    <cellStyle name="货币 3 5 3" xfId="1990"/>
    <cellStyle name="货币 3 5 3 2" xfId="4501"/>
    <cellStyle name="货币 3 5 4" xfId="4499"/>
    <cellStyle name="货币 3 6" xfId="1343"/>
    <cellStyle name="货币 3 6 2" xfId="1991"/>
    <cellStyle name="货币 3 6 2 2" xfId="4503"/>
    <cellStyle name="货币 3 6 3" xfId="688"/>
    <cellStyle name="货币 3 6 3 2" xfId="4504"/>
    <cellStyle name="货币 3 6 4" xfId="694"/>
    <cellStyle name="货币 3 6 4 2" xfId="4505"/>
    <cellStyle name="货币 3 6 5" xfId="4502"/>
    <cellStyle name="货币 3 7" xfId="1992"/>
    <cellStyle name="货币 3 7 2" xfId="4506"/>
    <cellStyle name="货币 3 8" xfId="1993"/>
    <cellStyle name="货币 3 8 2" xfId="4507"/>
    <cellStyle name="货币 3 9" xfId="1994"/>
    <cellStyle name="货币 3 9 2" xfId="4508"/>
    <cellStyle name="货币 4" xfId="1995"/>
    <cellStyle name="货币 4 10" xfId="4509"/>
    <cellStyle name="货币 4 2" xfId="1996"/>
    <cellStyle name="货币 4 2 2" xfId="1997"/>
    <cellStyle name="货币 4 2 2 2" xfId="1998"/>
    <cellStyle name="货币 4 2 2 2 2" xfId="4512"/>
    <cellStyle name="货币 4 2 2 3" xfId="1999"/>
    <cellStyle name="货币 4 2 2 3 2" xfId="4513"/>
    <cellStyle name="货币 4 2 2 4" xfId="2000"/>
    <cellStyle name="货币 4 2 2 4 2" xfId="4514"/>
    <cellStyle name="货币 4 2 2 5" xfId="4511"/>
    <cellStyle name="货币 4 2 3" xfId="2001"/>
    <cellStyle name="货币 4 2 3 2" xfId="2002"/>
    <cellStyle name="货币 4 2 3 2 2" xfId="4516"/>
    <cellStyle name="货币 4 2 3 3" xfId="2003"/>
    <cellStyle name="货币 4 2 3 3 2" xfId="4517"/>
    <cellStyle name="货币 4 2 3 4" xfId="4515"/>
    <cellStyle name="货币 4 2 4" xfId="2004"/>
    <cellStyle name="货币 4 2 4 2" xfId="2005"/>
    <cellStyle name="货币 4 2 4 2 2" xfId="4519"/>
    <cellStyle name="货币 4 2 4 3" xfId="2006"/>
    <cellStyle name="货币 4 2 4 3 2" xfId="4520"/>
    <cellStyle name="货币 4 2 4 4" xfId="2007"/>
    <cellStyle name="货币 4 2 4 4 2" xfId="4521"/>
    <cellStyle name="货币 4 2 4 5" xfId="4518"/>
    <cellStyle name="货币 4 2 5" xfId="2008"/>
    <cellStyle name="货币 4 2 5 2" xfId="4522"/>
    <cellStyle name="货币 4 2 6" xfId="2009"/>
    <cellStyle name="货币 4 2 6 2" xfId="4523"/>
    <cellStyle name="货币 4 2 7" xfId="2010"/>
    <cellStyle name="货币 4 2 7 2" xfId="4524"/>
    <cellStyle name="货币 4 2 8" xfId="4510"/>
    <cellStyle name="货币 4 3" xfId="2011"/>
    <cellStyle name="货币 4 3 2" xfId="2012"/>
    <cellStyle name="货币 4 3 2 2" xfId="4526"/>
    <cellStyle name="货币 4 3 3" xfId="2013"/>
    <cellStyle name="货币 4 3 3 2" xfId="4527"/>
    <cellStyle name="货币 4 3 4" xfId="2014"/>
    <cellStyle name="货币 4 3 4 2" xfId="4528"/>
    <cellStyle name="货币 4 3 5" xfId="4525"/>
    <cellStyle name="货币 4 4" xfId="2015"/>
    <cellStyle name="货币 4 4 2" xfId="2016"/>
    <cellStyle name="货币 4 4 2 2" xfId="4530"/>
    <cellStyle name="货币 4 4 3" xfId="2017"/>
    <cellStyle name="货币 4 4 3 2" xfId="4531"/>
    <cellStyle name="货币 4 4 4" xfId="2018"/>
    <cellStyle name="货币 4 4 4 2" xfId="4532"/>
    <cellStyle name="货币 4 4 5" xfId="4529"/>
    <cellStyle name="货币 4 5" xfId="2019"/>
    <cellStyle name="货币 4 5 2" xfId="2020"/>
    <cellStyle name="货币 4 5 2 2" xfId="4534"/>
    <cellStyle name="货币 4 5 3" xfId="2021"/>
    <cellStyle name="货币 4 5 3 2" xfId="4535"/>
    <cellStyle name="货币 4 5 4" xfId="4533"/>
    <cellStyle name="货币 4 6" xfId="2022"/>
    <cellStyle name="货币 4 6 2" xfId="2023"/>
    <cellStyle name="货币 4 6 2 2" xfId="4537"/>
    <cellStyle name="货币 4 6 3" xfId="733"/>
    <cellStyle name="货币 4 6 3 2" xfId="4538"/>
    <cellStyle name="货币 4 6 4" xfId="741"/>
    <cellStyle name="货币 4 6 4 2" xfId="4539"/>
    <cellStyle name="货币 4 6 5" xfId="4536"/>
    <cellStyle name="货币 4 7" xfId="1832"/>
    <cellStyle name="货币 4 7 2" xfId="4540"/>
    <cellStyle name="货币 4 8" xfId="2024"/>
    <cellStyle name="货币 4 8 2" xfId="4541"/>
    <cellStyle name="货币 4 9" xfId="2025"/>
    <cellStyle name="货币 4 9 2" xfId="4542"/>
    <cellStyle name="货币 5" xfId="2027"/>
    <cellStyle name="货币 5 2" xfId="2028"/>
    <cellStyle name="货币 5 2 2" xfId="4544"/>
    <cellStyle name="货币 5 3" xfId="2029"/>
    <cellStyle name="货币 5 3 2" xfId="4545"/>
    <cellStyle name="货币 5 4" xfId="4543"/>
    <cellStyle name="货币[0] 2" xfId="2693"/>
    <cellStyle name="货币[0] 3" xfId="2694"/>
    <cellStyle name="计算" xfId="2031"/>
    <cellStyle name="计算 2" xfId="2032"/>
    <cellStyle name="计算 2 2" xfId="2033"/>
    <cellStyle name="计算 2 2 2" xfId="1833"/>
    <cellStyle name="计算 2 2 2 2" xfId="2034"/>
    <cellStyle name="计算 2 2 2 2 2" xfId="4548"/>
    <cellStyle name="计算 2 2 2 3" xfId="2698"/>
    <cellStyle name="计算 2 2 3" xfId="2035"/>
    <cellStyle name="计算 2 2 3 2" xfId="2699"/>
    <cellStyle name="计算 2 2 4" xfId="2697"/>
    <cellStyle name="计算 2 3" xfId="2036"/>
    <cellStyle name="计算 2 3 2" xfId="1297"/>
    <cellStyle name="计算 2 3 2 2" xfId="2037"/>
    <cellStyle name="计算 2 3 2 2 2" xfId="4551"/>
    <cellStyle name="计算 2 3 2 3" xfId="4550"/>
    <cellStyle name="计算 2 3 3" xfId="2030"/>
    <cellStyle name="计算 2 3 3 2" xfId="4552"/>
    <cellStyle name="计算 2 3 4" xfId="2700"/>
    <cellStyle name="计算 2 3 5" xfId="4549"/>
    <cellStyle name="计算 2 4" xfId="2038"/>
    <cellStyle name="计算 2 4 2" xfId="1301"/>
    <cellStyle name="计算 2 4 2 2" xfId="4554"/>
    <cellStyle name="计算 2 4 3" xfId="4553"/>
    <cellStyle name="计算 2 5" xfId="2039"/>
    <cellStyle name="计算 2 5 2" xfId="4555"/>
    <cellStyle name="计算 2 6" xfId="2696"/>
    <cellStyle name="计算 2 7" xfId="4547"/>
    <cellStyle name="计算 3" xfId="2040"/>
    <cellStyle name="计算 3 2" xfId="2041"/>
    <cellStyle name="计算 3 2 2" xfId="2042"/>
    <cellStyle name="计算 3 2 2 2" xfId="2043"/>
    <cellStyle name="计算 3 2 2 2 2" xfId="4558"/>
    <cellStyle name="计算 3 2 2 3" xfId="4557"/>
    <cellStyle name="计算 3 2 3" xfId="2044"/>
    <cellStyle name="计算 3 2 3 2" xfId="4559"/>
    <cellStyle name="计算 3 2 4" xfId="4556"/>
    <cellStyle name="计算 3 3" xfId="2045"/>
    <cellStyle name="计算 3 3 2" xfId="1314"/>
    <cellStyle name="计算 3 3 2 2" xfId="4561"/>
    <cellStyle name="计算 3 3 3" xfId="4560"/>
    <cellStyle name="计算 3 4" xfId="2046"/>
    <cellStyle name="计算 3 4 2" xfId="4562"/>
    <cellStyle name="计算 3 5" xfId="2701"/>
    <cellStyle name="计算 4" xfId="2047"/>
    <cellStyle name="计算 4 2" xfId="2048"/>
    <cellStyle name="计算 4 2 2" xfId="2049"/>
    <cellStyle name="计算 4 2 2 2" xfId="4565"/>
    <cellStyle name="计算 4 2 3" xfId="4564"/>
    <cellStyle name="计算 4 3" xfId="2050"/>
    <cellStyle name="计算 4 3 2" xfId="4566"/>
    <cellStyle name="计算 4 4" xfId="4563"/>
    <cellStyle name="计算 5" xfId="1048"/>
    <cellStyle name="计算 5 2" xfId="2051"/>
    <cellStyle name="计算 5 2 2" xfId="2052"/>
    <cellStyle name="计算 5 2 2 2" xfId="4569"/>
    <cellStyle name="计算 5 2 3" xfId="4568"/>
    <cellStyle name="计算 5 3" xfId="2053"/>
    <cellStyle name="计算 5 3 2" xfId="4570"/>
    <cellStyle name="计算 5 4" xfId="4567"/>
    <cellStyle name="计算 6" xfId="2054"/>
    <cellStyle name="计算 6 2" xfId="1196"/>
    <cellStyle name="计算 6 2 2" xfId="4572"/>
    <cellStyle name="计算 6 3" xfId="4571"/>
    <cellStyle name="计算 7" xfId="2055"/>
    <cellStyle name="计算 7 2" xfId="4573"/>
    <cellStyle name="计算 8" xfId="2695"/>
    <cellStyle name="计算 9" xfId="4546"/>
    <cellStyle name="检查单元格" xfId="303"/>
    <cellStyle name="检查单元格 2" xfId="1789"/>
    <cellStyle name="检查单元格 2 2" xfId="2056"/>
    <cellStyle name="检查单元格 2 2 2" xfId="1083"/>
    <cellStyle name="检查单元格 2 2 2 2" xfId="1087"/>
    <cellStyle name="检查单元格 2 2 2 2 2" xfId="4576"/>
    <cellStyle name="检查单元格 2 2 2 3" xfId="2705"/>
    <cellStyle name="检查单元格 2 2 3" xfId="1092"/>
    <cellStyle name="检查单元格 2 2 3 2" xfId="2706"/>
    <cellStyle name="检查单元格 2 2 4" xfId="2704"/>
    <cellStyle name="检查单元格 2 3" xfId="2057"/>
    <cellStyle name="检查单元格 2 3 2" xfId="1098"/>
    <cellStyle name="检查单元格 2 3 2 2" xfId="364"/>
    <cellStyle name="检查单元格 2 3 2 2 2" xfId="4579"/>
    <cellStyle name="检查单元格 2 3 2 3" xfId="4578"/>
    <cellStyle name="检查单元格 2 3 3" xfId="2059"/>
    <cellStyle name="检查单元格 2 3 3 2" xfId="4580"/>
    <cellStyle name="检查单元格 2 3 4" xfId="2707"/>
    <cellStyle name="检查单元格 2 3 5" xfId="4577"/>
    <cellStyle name="检查单元格 2 4" xfId="2060"/>
    <cellStyle name="检查单元格 2 4 2" xfId="1102"/>
    <cellStyle name="检查单元格 2 4 2 2" xfId="4582"/>
    <cellStyle name="检查单元格 2 4 3" xfId="4581"/>
    <cellStyle name="检查单元格 2 5" xfId="2061"/>
    <cellStyle name="检查单元格 2 5 2" xfId="4583"/>
    <cellStyle name="检查单元格 2 6" xfId="2703"/>
    <cellStyle name="检查单元格 2 7" xfId="4575"/>
    <cellStyle name="检查单元格 3" xfId="2062"/>
    <cellStyle name="检查单元格 3 2" xfId="2063"/>
    <cellStyle name="检查单元格 3 2 2" xfId="1127"/>
    <cellStyle name="检查单元格 3 2 2 2" xfId="1129"/>
    <cellStyle name="检查单元格 3 2 2 2 2" xfId="4586"/>
    <cellStyle name="检查单元格 3 2 2 3" xfId="4585"/>
    <cellStyle name="检查单元格 3 2 3" xfId="1131"/>
    <cellStyle name="检查单元格 3 2 3 2" xfId="4587"/>
    <cellStyle name="检查单元格 3 2 4" xfId="4584"/>
    <cellStyle name="检查单元格 3 3" xfId="2064"/>
    <cellStyle name="检查单元格 3 3 2" xfId="1135"/>
    <cellStyle name="检查单元格 3 3 2 2" xfId="4589"/>
    <cellStyle name="检查单元格 3 3 3" xfId="4588"/>
    <cellStyle name="检查单元格 3 4" xfId="2065"/>
    <cellStyle name="检查单元格 3 4 2" xfId="4590"/>
    <cellStyle name="检查单元格 3 5" xfId="2708"/>
    <cellStyle name="检查单元格 4" xfId="2067"/>
    <cellStyle name="检查单元格 4 2" xfId="2069"/>
    <cellStyle name="检查单元格 4 2 2" xfId="1162"/>
    <cellStyle name="检查单元格 4 2 2 2" xfId="4593"/>
    <cellStyle name="检查单元格 4 2 3" xfId="4592"/>
    <cellStyle name="检查单元格 4 3" xfId="2071"/>
    <cellStyle name="检查单元格 4 3 2" xfId="4594"/>
    <cellStyle name="检查单元格 4 4" xfId="4591"/>
    <cellStyle name="检查单元格 5" xfId="2073"/>
    <cellStyle name="检查单元格 5 2" xfId="2075"/>
    <cellStyle name="检查单元格 5 2 2" xfId="2077"/>
    <cellStyle name="检查单元格 5 2 2 2" xfId="4597"/>
    <cellStyle name="检查单元格 5 2 3" xfId="4596"/>
    <cellStyle name="检查单元格 5 3" xfId="2079"/>
    <cellStyle name="检查单元格 5 3 2" xfId="4598"/>
    <cellStyle name="检查单元格 5 4" xfId="4595"/>
    <cellStyle name="检查单元格 6" xfId="1676"/>
    <cellStyle name="检查单元格 6 2" xfId="2081"/>
    <cellStyle name="检查单元格 6 2 2" xfId="4600"/>
    <cellStyle name="检查单元格 6 3" xfId="4599"/>
    <cellStyle name="检查单元格 7" xfId="2084"/>
    <cellStyle name="检查单元格 7 2" xfId="4601"/>
    <cellStyle name="检查单元格 8" xfId="2702"/>
    <cellStyle name="检查单元格 9" xfId="4574"/>
    <cellStyle name="解释性文本" xfId="1324"/>
    <cellStyle name="解释性文本 2" xfId="749"/>
    <cellStyle name="解释性文本 2 2" xfId="2085"/>
    <cellStyle name="解释性文本 2 2 2" xfId="1122"/>
    <cellStyle name="解释性文本 2 2 2 2" xfId="2086"/>
    <cellStyle name="解释性文本 2 2 3" xfId="2087"/>
    <cellStyle name="解释性文本 2 3" xfId="156"/>
    <cellStyle name="解释性文本 2 3 2" xfId="2088"/>
    <cellStyle name="解释性文本 2 4" xfId="159"/>
    <cellStyle name="解释性文本 3" xfId="2089"/>
    <cellStyle name="解释性文本 3 2" xfId="2090"/>
    <cellStyle name="解释性文本 3 2 2" xfId="1155"/>
    <cellStyle name="解释性文本 3 2 2 2" xfId="2091"/>
    <cellStyle name="解释性文本 3 2 3" xfId="2092"/>
    <cellStyle name="解释性文本 3 3" xfId="2093"/>
    <cellStyle name="解释性文本 3 3 2" xfId="2094"/>
    <cellStyle name="解释性文本 3 4" xfId="2095"/>
    <cellStyle name="解释性文本 4" xfId="2096"/>
    <cellStyle name="解释性文本 4 2" xfId="2097"/>
    <cellStyle name="解释性文本 4 2 2" xfId="2098"/>
    <cellStyle name="解释性文本 4 3" xfId="2099"/>
    <cellStyle name="解释性文本 5" xfId="1477"/>
    <cellStyle name="解释性文本 5 2" xfId="1479"/>
    <cellStyle name="解释性文本 5 2 2" xfId="270"/>
    <cellStyle name="解释性文本 5 3" xfId="1481"/>
    <cellStyle name="解释性文本 6" xfId="1484"/>
    <cellStyle name="解释性文本 6 2" xfId="1486"/>
    <cellStyle name="解释性文本 7" xfId="1492"/>
    <cellStyle name="警告文本" xfId="1742"/>
    <cellStyle name="警告文本 2" xfId="1746"/>
    <cellStyle name="警告文本 2 2" xfId="260"/>
    <cellStyle name="警告文本 2 2 2" xfId="1876"/>
    <cellStyle name="警告文本 2 2 2 2" xfId="2100"/>
    <cellStyle name="警告文本 2 2 3" xfId="2101"/>
    <cellStyle name="警告文本 2 3" xfId="2102"/>
    <cellStyle name="警告文本 2 3 2" xfId="1883"/>
    <cellStyle name="警告文本 2 4" xfId="2103"/>
    <cellStyle name="警告文本 3" xfId="1748"/>
    <cellStyle name="警告文本 3 2" xfId="2104"/>
    <cellStyle name="警告文本 3 2 2" xfId="1893"/>
    <cellStyle name="警告文本 3 2 2 2" xfId="2105"/>
    <cellStyle name="警告文本 3 2 3" xfId="2106"/>
    <cellStyle name="警告文本 3 3" xfId="2107"/>
    <cellStyle name="警告文本 3 3 2" xfId="1939"/>
    <cellStyle name="警告文本 3 4" xfId="2108"/>
    <cellStyle name="警告文本 4" xfId="2109"/>
    <cellStyle name="警告文本 4 2" xfId="2110"/>
    <cellStyle name="警告文本 4 2 2" xfId="2111"/>
    <cellStyle name="警告文本 4 3" xfId="2112"/>
    <cellStyle name="警告文本 5" xfId="2113"/>
    <cellStyle name="警告文本 5 2" xfId="2114"/>
    <cellStyle name="警告文本 5 2 2" xfId="2115"/>
    <cellStyle name="警告文本 5 3" xfId="2116"/>
    <cellStyle name="警告文本 6" xfId="2117"/>
    <cellStyle name="警告文本 6 2" xfId="2118"/>
    <cellStyle name="警告文本 7" xfId="326"/>
    <cellStyle name="链接单元格" xfId="2119"/>
    <cellStyle name="链接单元格 2" xfId="2120"/>
    <cellStyle name="链接单元格 2 2" xfId="1921"/>
    <cellStyle name="链接单元格 2 2 2" xfId="1923"/>
    <cellStyle name="链接单元格 2 2 2 2" xfId="1679"/>
    <cellStyle name="链接单元格 2 2 3" xfId="1886"/>
    <cellStyle name="链接单元格 2 3" xfId="1926"/>
    <cellStyle name="链接单元格 2 3 2" xfId="1928"/>
    <cellStyle name="链接单元格 2 4" xfId="1834"/>
    <cellStyle name="链接单元格 3" xfId="2121"/>
    <cellStyle name="链接单元格 3 2" xfId="1941"/>
    <cellStyle name="链接单元格 3 2 2" xfId="148"/>
    <cellStyle name="链接单元格 3 2 2 2" xfId="155"/>
    <cellStyle name="链接单元格 3 2 3" xfId="13"/>
    <cellStyle name="链接单元格 3 3" xfId="1943"/>
    <cellStyle name="链接单元格 3 3 2" xfId="212"/>
    <cellStyle name="链接单元格 3 4" xfId="1945"/>
    <cellStyle name="链接单元格 4" xfId="2122"/>
    <cellStyle name="链接单元格 4 2" xfId="1951"/>
    <cellStyle name="链接单元格 4 2 2" xfId="361"/>
    <cellStyle name="链接单元格 4 3" xfId="1953"/>
    <cellStyle name="链接单元格 5" xfId="2123"/>
    <cellStyle name="链接单元格 5 2" xfId="1957"/>
    <cellStyle name="链接单元格 5 2 2" xfId="444"/>
    <cellStyle name="链接单元格 5 3" xfId="1959"/>
    <cellStyle name="链接单元格 6" xfId="2124"/>
    <cellStyle name="链接单元格 6 2" xfId="1961"/>
    <cellStyle name="链接单元格 7" xfId="1825"/>
    <cellStyle name="霓付 [0]_laroux" xfId="1745"/>
    <cellStyle name="霓付_laroux" xfId="206"/>
    <cellStyle name="烹拳 [0]_laroux" xfId="134"/>
    <cellStyle name="烹拳_laroux" xfId="1391"/>
    <cellStyle name="普通_97-917" xfId="2125"/>
    <cellStyle name="千分位[0]_BT (2)" xfId="2126"/>
    <cellStyle name="千分位_97-917" xfId="2127"/>
    <cellStyle name="千位[0]_，" xfId="2128"/>
    <cellStyle name="千位_，" xfId="2129"/>
    <cellStyle name="千位分隔 10" xfId="4603"/>
    <cellStyle name="千位分隔 11" xfId="4602"/>
    <cellStyle name="千位分隔 2" xfId="2130"/>
    <cellStyle name="千位分隔 2 2" xfId="2131"/>
    <cellStyle name="千位分隔 2 2 2" xfId="2132"/>
    <cellStyle name="千位分隔 2 2 2 2" xfId="2133"/>
    <cellStyle name="千位分隔 2 2 2 2 2" xfId="4604"/>
    <cellStyle name="千位分隔 2 2 2 3" xfId="2134"/>
    <cellStyle name="千位分隔 2 2 2 3 2" xfId="4605"/>
    <cellStyle name="千位分隔 2 2 2 4" xfId="1158"/>
    <cellStyle name="千位分隔 2 2 2 4 2" xfId="4606"/>
    <cellStyle name="千位分隔 2 2 2 5" xfId="1161"/>
    <cellStyle name="千位分隔 2 2 2 5 2" xfId="4607"/>
    <cellStyle name="千位分隔 2 2 2 6" xfId="2724"/>
    <cellStyle name="千位分隔 2 2 3" xfId="2135"/>
    <cellStyle name="千位分隔 2 2 3 2" xfId="2136"/>
    <cellStyle name="千位分隔 2 2 3 2 2" xfId="4609"/>
    <cellStyle name="千位分隔 2 2 3 3" xfId="2137"/>
    <cellStyle name="千位分隔 2 2 3 3 2" xfId="4610"/>
    <cellStyle name="千位分隔 2 2 3 4" xfId="2725"/>
    <cellStyle name="千位分隔 2 2 3 5" xfId="4608"/>
    <cellStyle name="千位分隔 2 2 4" xfId="2138"/>
    <cellStyle name="千位分隔 2 2 4 2" xfId="1577"/>
    <cellStyle name="千位分隔 2 2 4 2 2" xfId="4612"/>
    <cellStyle name="千位分隔 2 2 4 3" xfId="1586"/>
    <cellStyle name="千位分隔 2 2 4 3 2" xfId="4613"/>
    <cellStyle name="千位分隔 2 2 4 4" xfId="1177"/>
    <cellStyle name="千位分隔 2 2 4 4 2" xfId="4614"/>
    <cellStyle name="千位分隔 2 2 4 5" xfId="4611"/>
    <cellStyle name="千位分隔 2 2 5" xfId="1590"/>
    <cellStyle name="千位分隔 2 2 5 2" xfId="4615"/>
    <cellStyle name="千位分隔 2 2 6" xfId="1592"/>
    <cellStyle name="千位分隔 2 2 6 2" xfId="4616"/>
    <cellStyle name="千位分隔 2 2 7" xfId="1594"/>
    <cellStyle name="千位分隔 2 2 7 2" xfId="4617"/>
    <cellStyle name="千位分隔 2 2 8" xfId="2723"/>
    <cellStyle name="千位分隔 2 3" xfId="2139"/>
    <cellStyle name="千位分隔 2 3 2" xfId="2140"/>
    <cellStyle name="千位分隔 2 3 2 2" xfId="4618"/>
    <cellStyle name="千位分隔 2 3 3" xfId="2141"/>
    <cellStyle name="千位分隔 2 3 3 2" xfId="4619"/>
    <cellStyle name="千位分隔 2 3 4" xfId="2142"/>
    <cellStyle name="千位分隔 2 3 4 2" xfId="4620"/>
    <cellStyle name="千位分隔 2 3 5" xfId="1597"/>
    <cellStyle name="千位分隔 2 3 5 2" xfId="4621"/>
    <cellStyle name="千位分隔 2 3 6" xfId="2726"/>
    <cellStyle name="千位分隔 2 4" xfId="2143"/>
    <cellStyle name="千位分隔 2 4 2" xfId="2144"/>
    <cellStyle name="千位分隔 2 4 2 2" xfId="4623"/>
    <cellStyle name="千位分隔 2 4 2 2 2" xfId="4993"/>
    <cellStyle name="千位分隔 2 4 3" xfId="2145"/>
    <cellStyle name="千位分隔 2 4 3 2" xfId="4624"/>
    <cellStyle name="千位分隔 2 4 4" xfId="2727"/>
    <cellStyle name="千位分隔 2 4 5" xfId="4622"/>
    <cellStyle name="千位分隔 2 5" xfId="2146"/>
    <cellStyle name="千位分隔 2 5 2" xfId="2147"/>
    <cellStyle name="千位分隔 2 5 2 2" xfId="4626"/>
    <cellStyle name="千位分隔 2 5 3" xfId="2148"/>
    <cellStyle name="千位分隔 2 5 3 2" xfId="4627"/>
    <cellStyle name="千位分隔 2 5 4" xfId="2149"/>
    <cellStyle name="千位分隔 2 5 4 2" xfId="4628"/>
    <cellStyle name="千位分隔 2 5 5" xfId="4625"/>
    <cellStyle name="千位分隔 2 6" xfId="2150"/>
    <cellStyle name="千位分隔 2 6 2" xfId="4629"/>
    <cellStyle name="千位分隔 2 7" xfId="2151"/>
    <cellStyle name="千位分隔 2 7 2" xfId="4630"/>
    <cellStyle name="千位分隔 2 8" xfId="2152"/>
    <cellStyle name="千位分隔 2 8 2" xfId="4631"/>
    <cellStyle name="千位分隔 2 9" xfId="2722"/>
    <cellStyle name="千位分隔 3" xfId="1396"/>
    <cellStyle name="千位分隔 3 10" xfId="2728"/>
    <cellStyle name="千位分隔 3 11" xfId="4632"/>
    <cellStyle name="千位分隔 3 2" xfId="1398"/>
    <cellStyle name="千位分隔 3 2 2" xfId="1401"/>
    <cellStyle name="千位分隔 3 2 2 2" xfId="1404"/>
    <cellStyle name="千位分隔 3 2 2 2 2" xfId="4635"/>
    <cellStyle name="千位分隔 3 2 2 3" xfId="1468"/>
    <cellStyle name="千位分隔 3 2 2 3 2" xfId="4636"/>
    <cellStyle name="千位分隔 3 2 2 4" xfId="1470"/>
    <cellStyle name="千位分隔 3 2 2 4 2" xfId="4637"/>
    <cellStyle name="千位分隔 3 2 2 5" xfId="4634"/>
    <cellStyle name="千位分隔 3 2 3" xfId="1406"/>
    <cellStyle name="千位分隔 3 2 3 2" xfId="2153"/>
    <cellStyle name="千位分隔 3 2 3 2 2" xfId="4639"/>
    <cellStyle name="千位分隔 3 2 3 3" xfId="1473"/>
    <cellStyle name="千位分隔 3 2 3 3 2" xfId="4640"/>
    <cellStyle name="千位分隔 3 2 3 4" xfId="4638"/>
    <cellStyle name="千位分隔 3 2 4" xfId="2154"/>
    <cellStyle name="千位分隔 3 2 4 2" xfId="2155"/>
    <cellStyle name="千位分隔 3 2 4 2 2" xfId="4642"/>
    <cellStyle name="千位分隔 3 2 4 3" xfId="2156"/>
    <cellStyle name="千位分隔 3 2 4 3 2" xfId="4643"/>
    <cellStyle name="千位分隔 3 2 4 4" xfId="2157"/>
    <cellStyle name="千位分隔 3 2 4 4 2" xfId="4644"/>
    <cellStyle name="千位分隔 3 2 4 5" xfId="4641"/>
    <cellStyle name="千位分隔 3 2 5" xfId="2158"/>
    <cellStyle name="千位分隔 3 2 5 2" xfId="4645"/>
    <cellStyle name="千位分隔 3 2 6" xfId="2159"/>
    <cellStyle name="千位分隔 3 2 6 2" xfId="4646"/>
    <cellStyle name="千位分隔 3 2 7" xfId="2160"/>
    <cellStyle name="千位分隔 3 2 7 2" xfId="4647"/>
    <cellStyle name="千位分隔 3 2 8" xfId="4633"/>
    <cellStyle name="千位分隔 3 3" xfId="1408"/>
    <cellStyle name="千位分隔 3 3 2" xfId="1410"/>
    <cellStyle name="千位分隔 3 3 2 2" xfId="4649"/>
    <cellStyle name="千位分隔 3 3 3" xfId="1414"/>
    <cellStyle name="千位分隔 3 3 3 2" xfId="4650"/>
    <cellStyle name="千位分隔 3 3 4" xfId="2161"/>
    <cellStyle name="千位分隔 3 3 4 2" xfId="4651"/>
    <cellStyle name="千位分隔 3 3 5" xfId="4648"/>
    <cellStyle name="千位分隔 3 4" xfId="1416"/>
    <cellStyle name="千位分隔 3 4 2" xfId="1419"/>
    <cellStyle name="千位分隔 3 4 2 2" xfId="4653"/>
    <cellStyle name="千位分隔 3 4 3" xfId="2163"/>
    <cellStyle name="千位分隔 3 4 3 2" xfId="4654"/>
    <cellStyle name="千位分隔 3 4 4" xfId="2164"/>
    <cellStyle name="千位分隔 3 4 4 2" xfId="4655"/>
    <cellStyle name="千位分隔 3 4 5" xfId="4652"/>
    <cellStyle name="千位分隔 3 5" xfId="1421"/>
    <cellStyle name="千位分隔 3 5 2" xfId="2165"/>
    <cellStyle name="千位分隔 3 5 2 2" xfId="4657"/>
    <cellStyle name="千位分隔 3 5 3" xfId="2166"/>
    <cellStyle name="千位分隔 3 5 3 2" xfId="4658"/>
    <cellStyle name="千位分隔 3 5 4" xfId="4656"/>
    <cellStyle name="千位分隔 3 6" xfId="2167"/>
    <cellStyle name="千位分隔 3 6 2" xfId="225"/>
    <cellStyle name="千位分隔 3 6 2 2" xfId="4660"/>
    <cellStyle name="千位分隔 3 6 3" xfId="2168"/>
    <cellStyle name="千位分隔 3 6 3 2" xfId="4661"/>
    <cellStyle name="千位分隔 3 6 4" xfId="2169"/>
    <cellStyle name="千位分隔 3 6 4 2" xfId="4662"/>
    <cellStyle name="千位分隔 3 6 5" xfId="4659"/>
    <cellStyle name="千位分隔 3 7" xfId="2170"/>
    <cellStyle name="千位分隔 3 7 2" xfId="4663"/>
    <cellStyle name="千位分隔 3 8" xfId="2171"/>
    <cellStyle name="千位分隔 3 8 2" xfId="4664"/>
    <cellStyle name="千位分隔 3 9" xfId="2172"/>
    <cellStyle name="千位分隔 3 9 2" xfId="4665"/>
    <cellStyle name="千位分隔 4" xfId="1423"/>
    <cellStyle name="千位分隔 4 10" xfId="4666"/>
    <cellStyle name="千位分隔 4 2" xfId="1425"/>
    <cellStyle name="千位分隔 4 2 2" xfId="1428"/>
    <cellStyle name="千位分隔 4 2 2 2" xfId="1430"/>
    <cellStyle name="千位分隔 4 2 2 2 2" xfId="4669"/>
    <cellStyle name="千位分隔 4 2 2 3" xfId="1768"/>
    <cellStyle name="千位分隔 4 2 2 3 2" xfId="4670"/>
    <cellStyle name="千位分隔 4 2 2 4" xfId="1770"/>
    <cellStyle name="千位分隔 4 2 2 4 2" xfId="4671"/>
    <cellStyle name="千位分隔 4 2 2 5" xfId="4668"/>
    <cellStyle name="千位分隔 4 2 3" xfId="1433"/>
    <cellStyle name="千位分隔 4 2 3 2" xfId="1803"/>
    <cellStyle name="千位分隔 4 2 3 2 2" xfId="4673"/>
    <cellStyle name="千位分隔 4 2 3 3" xfId="1805"/>
    <cellStyle name="千位分隔 4 2 3 3 2" xfId="4674"/>
    <cellStyle name="千位分隔 4 2 3 4" xfId="4672"/>
    <cellStyle name="千位分隔 4 2 4" xfId="2173"/>
    <cellStyle name="千位分隔 4 2 4 2" xfId="1752"/>
    <cellStyle name="千位分隔 4 2 4 2 2" xfId="4676"/>
    <cellStyle name="千位分隔 4 2 4 3" xfId="1754"/>
    <cellStyle name="千位分隔 4 2 4 3 2" xfId="4677"/>
    <cellStyle name="千位分隔 4 2 4 4" xfId="2174"/>
    <cellStyle name="千位分隔 4 2 4 4 2" xfId="4678"/>
    <cellStyle name="千位分隔 4 2 4 5" xfId="4675"/>
    <cellStyle name="千位分隔 4 2 5" xfId="2175"/>
    <cellStyle name="千位分隔 4 2 5 2" xfId="4679"/>
    <cellStyle name="千位分隔 4 2 6" xfId="2176"/>
    <cellStyle name="千位分隔 4 2 6 2" xfId="4680"/>
    <cellStyle name="千位分隔 4 2 7" xfId="2177"/>
    <cellStyle name="千位分隔 4 2 7 2" xfId="4681"/>
    <cellStyle name="千位分隔 4 2 8" xfId="4667"/>
    <cellStyle name="千位分隔 4 3" xfId="1435"/>
    <cellStyle name="千位分隔 4 3 2" xfId="1437"/>
    <cellStyle name="千位分隔 4 3 2 2" xfId="4683"/>
    <cellStyle name="千位分隔 4 3 3" xfId="2178"/>
    <cellStyle name="千位分隔 4 3 3 2" xfId="4684"/>
    <cellStyle name="千位分隔 4 3 4" xfId="2179"/>
    <cellStyle name="千位分隔 4 3 4 2" xfId="4685"/>
    <cellStyle name="千位分隔 4 3 5" xfId="4682"/>
    <cellStyle name="千位分隔 4 4" xfId="1439"/>
    <cellStyle name="千位分隔 4 4 2" xfId="2180"/>
    <cellStyle name="千位分隔 4 4 2 2" xfId="4687"/>
    <cellStyle name="千位分隔 4 4 3" xfId="2181"/>
    <cellStyle name="千位分隔 4 4 3 2" xfId="4688"/>
    <cellStyle name="千位分隔 4 4 4" xfId="1811"/>
    <cellStyle name="千位分隔 4 4 4 2" xfId="4689"/>
    <cellStyle name="千位分隔 4 4 5" xfId="4686"/>
    <cellStyle name="千位分隔 4 5" xfId="2182"/>
    <cellStyle name="千位分隔 4 5 2" xfId="2183"/>
    <cellStyle name="千位分隔 4 5 2 2" xfId="4691"/>
    <cellStyle name="千位分隔 4 5 3" xfId="2184"/>
    <cellStyle name="千位分隔 4 5 3 2" xfId="4692"/>
    <cellStyle name="千位分隔 4 5 4" xfId="4690"/>
    <cellStyle name="千位分隔 4 6" xfId="76"/>
    <cellStyle name="千位分隔 4 6 2" xfId="376"/>
    <cellStyle name="千位分隔 4 6 2 2" xfId="4694"/>
    <cellStyle name="千位分隔 4 6 3" xfId="2185"/>
    <cellStyle name="千位分隔 4 6 3 2" xfId="4695"/>
    <cellStyle name="千位分隔 4 6 4" xfId="2186"/>
    <cellStyle name="千位分隔 4 6 4 2" xfId="4696"/>
    <cellStyle name="千位分隔 4 6 5" xfId="4693"/>
    <cellStyle name="千位分隔 4 7" xfId="2187"/>
    <cellStyle name="千位分隔 4 7 2" xfId="4697"/>
    <cellStyle name="千位分隔 4 8" xfId="2188"/>
    <cellStyle name="千位分隔 4 8 2" xfId="4698"/>
    <cellStyle name="千位分隔 4 9" xfId="2189"/>
    <cellStyle name="千位分隔 4 9 2" xfId="4699"/>
    <cellStyle name="千位分隔 5" xfId="497"/>
    <cellStyle name="千位分隔 5 2" xfId="500"/>
    <cellStyle name="千位分隔 5 2 2" xfId="4701"/>
    <cellStyle name="千位分隔 5 3" xfId="503"/>
    <cellStyle name="千位分隔 5 3 2" xfId="4702"/>
    <cellStyle name="千位分隔 5 4" xfId="506"/>
    <cellStyle name="千位分隔 5 4 2" xfId="4703"/>
    <cellStyle name="千位分隔 5 5" xfId="4700"/>
    <cellStyle name="千位分隔 6" xfId="509"/>
    <cellStyle name="千位分隔 6 2" xfId="512"/>
    <cellStyle name="千位分隔 6 2 2" xfId="4705"/>
    <cellStyle name="千位分隔 6 3" xfId="515"/>
    <cellStyle name="千位分隔 6 3 2" xfId="4706"/>
    <cellStyle name="千位分隔 6 4" xfId="4704"/>
    <cellStyle name="千位分隔 7" xfId="418"/>
    <cellStyle name="千位分隔 7 2" xfId="4707"/>
    <cellStyle name="千位分隔 8" xfId="429"/>
    <cellStyle name="千位分隔 8 2" xfId="4708"/>
    <cellStyle name="千位分隔 9" xfId="435"/>
    <cellStyle name="千位分隔 9 2" xfId="4709"/>
    <cellStyle name="钎霖_laroux" xfId="2191"/>
    <cellStyle name="强调文字颜色 1" xfId="816"/>
    <cellStyle name="强调文字颜色 1 2" xfId="819"/>
    <cellStyle name="强调文字颜色 1 2 2" xfId="2192"/>
    <cellStyle name="强调文字颜色 1 2 2 2" xfId="2193"/>
    <cellStyle name="强调文字颜色 1 2 2 2 2" xfId="2194"/>
    <cellStyle name="强调文字颜色 1 2 2 2 2 2" xfId="4712"/>
    <cellStyle name="强调文字颜色 1 2 2 2 3" xfId="2732"/>
    <cellStyle name="强调文字颜色 1 2 2 3" xfId="2195"/>
    <cellStyle name="强调文字颜色 1 2 2 3 2" xfId="2733"/>
    <cellStyle name="强调文字颜色 1 2 2 4" xfId="2731"/>
    <cellStyle name="强调文字颜色 1 2 3" xfId="2196"/>
    <cellStyle name="强调文字颜色 1 2 3 2" xfId="1249"/>
    <cellStyle name="强调文字颜色 1 2 3 2 2" xfId="1251"/>
    <cellStyle name="强调文字颜色 1 2 3 2 2 2" xfId="4715"/>
    <cellStyle name="强调文字颜色 1 2 3 2 3" xfId="4714"/>
    <cellStyle name="强调文字颜色 1 2 3 3" xfId="1267"/>
    <cellStyle name="强调文字颜色 1 2 3 3 2" xfId="4716"/>
    <cellStyle name="强调文字颜色 1 2 3 4" xfId="2734"/>
    <cellStyle name="强调文字颜色 1 2 3 5" xfId="4713"/>
    <cellStyle name="强调文字颜色 1 2 4" xfId="2197"/>
    <cellStyle name="强调文字颜色 1 2 4 2" xfId="2199"/>
    <cellStyle name="强调文字颜色 1 2 4 2 2" xfId="4718"/>
    <cellStyle name="强调文字颜色 1 2 4 3" xfId="4717"/>
    <cellStyle name="强调文字颜色 1 2 5" xfId="2200"/>
    <cellStyle name="强调文字颜色 1 2 5 2" xfId="4719"/>
    <cellStyle name="强调文字颜色 1 2 6" xfId="2730"/>
    <cellStyle name="强调文字颜色 1 2 7" xfId="4711"/>
    <cellStyle name="强调文字颜色 1 3" xfId="1568"/>
    <cellStyle name="强调文字颜色 1 3 2" xfId="2201"/>
    <cellStyle name="强调文字颜色 1 3 2 2" xfId="2202"/>
    <cellStyle name="强调文字颜色 1 3 2 2 2" xfId="2203"/>
    <cellStyle name="强调文字颜色 1 3 2 2 2 2" xfId="4722"/>
    <cellStyle name="强调文字颜色 1 3 2 2 3" xfId="4721"/>
    <cellStyle name="强调文字颜色 1 3 2 3" xfId="1836"/>
    <cellStyle name="强调文字颜色 1 3 2 3 2" xfId="4723"/>
    <cellStyle name="强调文字颜色 1 3 2 4" xfId="4720"/>
    <cellStyle name="强调文字颜色 1 3 3" xfId="2204"/>
    <cellStyle name="强调文字颜色 1 3 3 2" xfId="2205"/>
    <cellStyle name="强调文字颜色 1 3 3 2 2" xfId="4725"/>
    <cellStyle name="强调文字颜色 1 3 3 3" xfId="4724"/>
    <cellStyle name="强调文字颜色 1 3 4" xfId="1400"/>
    <cellStyle name="强调文字颜色 1 3 4 2" xfId="4726"/>
    <cellStyle name="强调文字颜色 1 3 5" xfId="2735"/>
    <cellStyle name="强调文字颜色 1 4" xfId="1570"/>
    <cellStyle name="强调文字颜色 1 4 2" xfId="2206"/>
    <cellStyle name="强调文字颜色 1 4 2 2" xfId="2207"/>
    <cellStyle name="强调文字颜色 1 4 2 2 2" xfId="4729"/>
    <cellStyle name="强调文字颜色 1 4 2 3" xfId="4728"/>
    <cellStyle name="强调文字颜色 1 4 3" xfId="2208"/>
    <cellStyle name="强调文字颜色 1 4 3 2" xfId="4730"/>
    <cellStyle name="强调文字颜色 1 4 4" xfId="4727"/>
    <cellStyle name="强调文字颜色 1 5" xfId="1308"/>
    <cellStyle name="强调文字颜色 1 5 2" xfId="1311"/>
    <cellStyle name="强调文字颜色 1 5 2 2" xfId="1693"/>
    <cellStyle name="强调文字颜色 1 5 2 2 2" xfId="4733"/>
    <cellStyle name="强调文字颜色 1 5 2 3" xfId="4732"/>
    <cellStyle name="强调文字颜色 1 5 3" xfId="2210"/>
    <cellStyle name="强调文字颜色 1 5 3 2" xfId="4734"/>
    <cellStyle name="强调文字颜色 1 5 4" xfId="4731"/>
    <cellStyle name="强调文字颜色 1 6" xfId="1313"/>
    <cellStyle name="强调文字颜色 1 6 2" xfId="2211"/>
    <cellStyle name="强调文字颜色 1 6 2 2" xfId="4736"/>
    <cellStyle name="强调文字颜色 1 6 3" xfId="4735"/>
    <cellStyle name="强调文字颜色 1 7" xfId="2212"/>
    <cellStyle name="强调文字颜色 1 7 2" xfId="4737"/>
    <cellStyle name="强调文字颜色 1 8" xfId="2729"/>
    <cellStyle name="强调文字颜色 1 9" xfId="4710"/>
    <cellStyle name="强调文字颜色 2" xfId="822"/>
    <cellStyle name="强调文字颜色 2 2" xfId="1572"/>
    <cellStyle name="强调文字颜色 2 2 2" xfId="2213"/>
    <cellStyle name="强调文字颜色 2 2 2 2" xfId="556"/>
    <cellStyle name="强调文字颜色 2 2 2 2 2" xfId="210"/>
    <cellStyle name="强调文字颜色 2 2 2 2 2 2" xfId="4740"/>
    <cellStyle name="强调文字颜色 2 2 2 2 3" xfId="2739"/>
    <cellStyle name="强调文字颜色 2 2 2 3" xfId="490"/>
    <cellStyle name="强调文字颜色 2 2 2 3 2" xfId="2740"/>
    <cellStyle name="强调文字颜色 2 2 2 4" xfId="2738"/>
    <cellStyle name="强调文字颜色 2 2 3" xfId="2214"/>
    <cellStyle name="强调文字颜色 2 2 3 2" xfId="574"/>
    <cellStyle name="强调文字颜色 2 2 3 2 2" xfId="63"/>
    <cellStyle name="强调文字颜色 2 2 3 2 2 2" xfId="4743"/>
    <cellStyle name="强调文字颜色 2 2 3 2 3" xfId="4742"/>
    <cellStyle name="强调文字颜色 2 2 3 3" xfId="581"/>
    <cellStyle name="强调文字颜色 2 2 3 3 2" xfId="4744"/>
    <cellStyle name="强调文字颜色 2 2 3 4" xfId="2741"/>
    <cellStyle name="强调文字颜色 2 2 3 5" xfId="4741"/>
    <cellStyle name="强调文字颜色 2 2 4" xfId="2215"/>
    <cellStyle name="强调文字颜色 2 2 4 2" xfId="598"/>
    <cellStyle name="强调文字颜色 2 2 4 2 2" xfId="4746"/>
    <cellStyle name="强调文字颜色 2 2 4 3" xfId="4745"/>
    <cellStyle name="强调文字颜色 2 2 5" xfId="2198"/>
    <cellStyle name="强调文字颜色 2 2 5 2" xfId="4747"/>
    <cellStyle name="强调文字颜色 2 2 6" xfId="2737"/>
    <cellStyle name="强调文字颜色 2 2 7" xfId="4739"/>
    <cellStyle name="强调文字颜色 2 3" xfId="1574"/>
    <cellStyle name="强调文字颜色 2 3 2" xfId="2217"/>
    <cellStyle name="强调文字颜色 2 3 2 2" xfId="1685"/>
    <cellStyle name="强调文字颜色 2 3 2 2 2" xfId="2219"/>
    <cellStyle name="强调文字颜色 2 3 2 2 2 2" xfId="4750"/>
    <cellStyle name="强调文字颜色 2 3 2 2 3" xfId="4749"/>
    <cellStyle name="强调文字颜色 2 3 2 3" xfId="535"/>
    <cellStyle name="强调文字颜色 2 3 2 3 2" xfId="4751"/>
    <cellStyle name="强调文字颜色 2 3 2 4" xfId="4748"/>
    <cellStyle name="强调文字颜色 2 3 3" xfId="1852"/>
    <cellStyle name="强调文字颜色 2 3 3 2" xfId="1727"/>
    <cellStyle name="强调文字颜色 2 3 3 2 2" xfId="4753"/>
    <cellStyle name="强调文字颜色 2 3 3 3" xfId="4752"/>
    <cellStyle name="强调文字颜色 2 3 4" xfId="1427"/>
    <cellStyle name="强调文字颜色 2 3 4 2" xfId="4754"/>
    <cellStyle name="强调文字颜色 2 3 5" xfId="2742"/>
    <cellStyle name="强调文字颜色 2 4" xfId="2220"/>
    <cellStyle name="强调文字颜色 2 4 2" xfId="2221"/>
    <cellStyle name="强调文字颜色 2 4 2 2" xfId="2222"/>
    <cellStyle name="强调文字颜色 2 4 2 2 2" xfId="4757"/>
    <cellStyle name="强调文字颜色 2 4 2 3" xfId="4756"/>
    <cellStyle name="强调文字颜色 2 4 3" xfId="2223"/>
    <cellStyle name="强调文字颜色 2 4 3 2" xfId="4758"/>
    <cellStyle name="强调文字颜色 2 4 4" xfId="4755"/>
    <cellStyle name="强调文字颜色 2 5" xfId="1317"/>
    <cellStyle name="强调文字颜色 2 5 2" xfId="2224"/>
    <cellStyle name="强调文字颜色 2 5 2 2" xfId="2225"/>
    <cellStyle name="强调文字颜色 2 5 2 2 2" xfId="4761"/>
    <cellStyle name="强调文字颜色 2 5 2 3" xfId="4760"/>
    <cellStyle name="强调文字颜色 2 5 3" xfId="2226"/>
    <cellStyle name="强调文字颜色 2 5 3 2" xfId="4762"/>
    <cellStyle name="强调文字颜色 2 5 4" xfId="4759"/>
    <cellStyle name="强调文字颜色 2 6" xfId="2227"/>
    <cellStyle name="强调文字颜色 2 6 2" xfId="2228"/>
    <cellStyle name="强调文字颜色 2 6 2 2" xfId="4764"/>
    <cellStyle name="强调文字颜色 2 6 3" xfId="4763"/>
    <cellStyle name="强调文字颜色 2 7" xfId="2229"/>
    <cellStyle name="强调文字颜色 2 7 2" xfId="4765"/>
    <cellStyle name="强调文字颜色 2 8" xfId="2736"/>
    <cellStyle name="强调文字颜色 2 9" xfId="4738"/>
    <cellStyle name="强调文字颜色 3" xfId="1576"/>
    <cellStyle name="强调文字颜色 3 2" xfId="1579"/>
    <cellStyle name="强调文字颜色 3 2 2" xfId="2230"/>
    <cellStyle name="强调文字颜色 3 2 2 2" xfId="172"/>
    <cellStyle name="强调文字颜色 3 2 2 2 2" xfId="174"/>
    <cellStyle name="强调文字颜色 3 2 2 2 2 2" xfId="4768"/>
    <cellStyle name="强调文字颜色 3 2 2 2 3" xfId="2746"/>
    <cellStyle name="强调文字颜色 3 2 2 3" xfId="176"/>
    <cellStyle name="强调文字颜色 3 2 2 3 2" xfId="2747"/>
    <cellStyle name="强调文字颜色 3 2 2 4" xfId="2745"/>
    <cellStyle name="强调文字颜色 3 2 3" xfId="2231"/>
    <cellStyle name="强调文字颜色 3 2 3 2" xfId="186"/>
    <cellStyle name="强调文字颜色 3 2 3 2 2" xfId="2232"/>
    <cellStyle name="强调文字颜色 3 2 3 2 2 2" xfId="4771"/>
    <cellStyle name="强调文字颜色 3 2 3 2 3" xfId="4770"/>
    <cellStyle name="强调文字颜色 3 2 3 3" xfId="1293"/>
    <cellStyle name="强调文字颜色 3 2 3 3 2" xfId="4772"/>
    <cellStyle name="强调文字颜色 3 2 3 4" xfId="2748"/>
    <cellStyle name="强调文字颜色 3 2 3 5" xfId="4769"/>
    <cellStyle name="强调文字颜色 3 2 4" xfId="2233"/>
    <cellStyle name="强调文字颜色 3 2 4 2" xfId="191"/>
    <cellStyle name="强调文字颜色 3 2 4 2 2" xfId="4774"/>
    <cellStyle name="强调文字颜色 3 2 4 3" xfId="4773"/>
    <cellStyle name="强调文字颜色 3 2 5" xfId="1403"/>
    <cellStyle name="强调文字颜色 3 2 5 2" xfId="4775"/>
    <cellStyle name="强调文字颜色 3 2 6" xfId="2744"/>
    <cellStyle name="强调文字颜色 3 2 7" xfId="4767"/>
    <cellStyle name="强调文字颜色 3 3" xfId="1581"/>
    <cellStyle name="强调文字颜色 3 3 2" xfId="2234"/>
    <cellStyle name="强调文字颜色 3 3 2 2" xfId="246"/>
    <cellStyle name="强调文字颜色 3 3 2 2 2" xfId="249"/>
    <cellStyle name="强调文字颜色 3 3 2 2 2 2" xfId="4778"/>
    <cellStyle name="强调文字颜色 3 3 2 2 3" xfId="4777"/>
    <cellStyle name="强调文字颜色 3 3 2 3" xfId="262"/>
    <cellStyle name="强调文字颜色 3 3 2 3 2" xfId="4779"/>
    <cellStyle name="强调文字颜色 3 3 2 4" xfId="4776"/>
    <cellStyle name="强调文字颜色 3 3 3" xfId="855"/>
    <cellStyle name="强调文字颜色 3 3 3 2" xfId="276"/>
    <cellStyle name="强调文字颜色 3 3 3 2 2" xfId="4781"/>
    <cellStyle name="强调文字颜色 3 3 3 3" xfId="4780"/>
    <cellStyle name="强调文字颜色 3 3 4" xfId="857"/>
    <cellStyle name="强调文字颜色 3 3 4 2" xfId="4782"/>
    <cellStyle name="强调文字颜色 3 3 5" xfId="2749"/>
    <cellStyle name="强调文字颜色 3 4" xfId="1583"/>
    <cellStyle name="强调文字颜色 3 4 2" xfId="1700"/>
    <cellStyle name="强调文字颜色 3 4 2 2" xfId="2235"/>
    <cellStyle name="强调文字颜色 3 4 2 2 2" xfId="4785"/>
    <cellStyle name="强调文字颜色 3 4 2 3" xfId="4784"/>
    <cellStyle name="强调文字颜色 3 4 3" xfId="861"/>
    <cellStyle name="强调文字颜色 3 4 3 2" xfId="4786"/>
    <cellStyle name="强调文字颜色 3 4 4" xfId="4783"/>
    <cellStyle name="强调文字颜色 3 5" xfId="2236"/>
    <cellStyle name="强调文字颜色 3 5 2" xfId="1705"/>
    <cellStyle name="强调文字颜色 3 5 2 2" xfId="2237"/>
    <cellStyle name="强调文字颜色 3 5 2 2 2" xfId="4789"/>
    <cellStyle name="强调文字颜色 3 5 2 3" xfId="4788"/>
    <cellStyle name="强调文字颜色 3 5 3" xfId="2238"/>
    <cellStyle name="强调文字颜色 3 5 3 2" xfId="4790"/>
    <cellStyle name="强调文字颜色 3 5 4" xfId="4787"/>
    <cellStyle name="强调文字颜色 3 6" xfId="2239"/>
    <cellStyle name="强调文字颜色 3 6 2" xfId="1709"/>
    <cellStyle name="强调文字颜色 3 6 2 2" xfId="4792"/>
    <cellStyle name="强调文字颜色 3 6 3" xfId="4791"/>
    <cellStyle name="强调文字颜色 3 7" xfId="2240"/>
    <cellStyle name="强调文字颜色 3 7 2" xfId="4793"/>
    <cellStyle name="强调文字颜色 3 8" xfId="2743"/>
    <cellStyle name="强调文字颜色 3 9" xfId="4766"/>
    <cellStyle name="强调文字颜色 4" xfId="1585"/>
    <cellStyle name="强调文字颜色 4 2" xfId="2241"/>
    <cellStyle name="强调文字颜色 4 2 2" xfId="2242"/>
    <cellStyle name="强调文字颜色 4 2 2 2" xfId="437"/>
    <cellStyle name="强调文字颜色 4 2 2 2 2" xfId="179"/>
    <cellStyle name="强调文字颜色 4 2 2 2 2 2" xfId="4796"/>
    <cellStyle name="强调文字颜色 4 2 2 2 3" xfId="2753"/>
    <cellStyle name="强调文字颜色 4 2 2 3" xfId="446"/>
    <cellStyle name="强调文字颜色 4 2 2 3 2" xfId="2754"/>
    <cellStyle name="强调文字颜色 4 2 2 4" xfId="2752"/>
    <cellStyle name="强调文字颜色 4 2 3" xfId="2243"/>
    <cellStyle name="强调文字颜色 4 2 3 2" xfId="459"/>
    <cellStyle name="强调文字颜色 4 2 3 2 2" xfId="267"/>
    <cellStyle name="强调文字颜色 4 2 3 2 2 2" xfId="4799"/>
    <cellStyle name="强调文字颜色 4 2 3 2 3" xfId="4798"/>
    <cellStyle name="强调文字颜色 4 2 3 3" xfId="544"/>
    <cellStyle name="强调文字颜色 4 2 3 3 2" xfId="4800"/>
    <cellStyle name="强调文字颜色 4 2 3 4" xfId="2755"/>
    <cellStyle name="强调文字颜色 4 2 3 5" xfId="4797"/>
    <cellStyle name="强调文字颜色 4 2 4" xfId="2244"/>
    <cellStyle name="强调文字颜色 4 2 4 2" xfId="390"/>
    <cellStyle name="强调文字颜色 4 2 4 2 2" xfId="4802"/>
    <cellStyle name="强调文字颜色 4 2 4 3" xfId="4801"/>
    <cellStyle name="强调文字颜色 4 2 5" xfId="1412"/>
    <cellStyle name="强调文字颜色 4 2 5 2" xfId="4803"/>
    <cellStyle name="强调文字颜色 4 2 6" xfId="2751"/>
    <cellStyle name="强调文字颜色 4 2 7" xfId="4795"/>
    <cellStyle name="强调文字颜色 4 3" xfId="2245"/>
    <cellStyle name="强调文字颜色 4 3 2" xfId="2246"/>
    <cellStyle name="强调文字颜色 4 3 2 2" xfId="471"/>
    <cellStyle name="强调文字颜色 4 3 2 2 2" xfId="451"/>
    <cellStyle name="强调文字颜色 4 3 2 2 2 2" xfId="4806"/>
    <cellStyle name="强调文字颜色 4 3 2 2 3" xfId="4805"/>
    <cellStyle name="强调文字颜色 4 3 2 3" xfId="479"/>
    <cellStyle name="强调文字颜色 4 3 2 3 2" xfId="4807"/>
    <cellStyle name="强调文字颜色 4 3 2 4" xfId="4804"/>
    <cellStyle name="强调文字颜色 4 3 3" xfId="868"/>
    <cellStyle name="强调文字颜色 4 3 3 2" xfId="34"/>
    <cellStyle name="强调文字颜色 4 3 3 2 2" xfId="4809"/>
    <cellStyle name="强调文字颜色 4 3 3 3" xfId="4808"/>
    <cellStyle name="强调文字颜色 4 3 4" xfId="870"/>
    <cellStyle name="强调文字颜色 4 3 4 2" xfId="4810"/>
    <cellStyle name="强调文字颜色 4 3 5" xfId="2756"/>
    <cellStyle name="强调文字颜色 4 4" xfId="2247"/>
    <cellStyle name="强调文字颜色 4 4 2" xfId="2248"/>
    <cellStyle name="强调文字颜色 4 4 2 2" xfId="2026"/>
    <cellStyle name="强调文字颜色 4 4 2 2 2" xfId="4813"/>
    <cellStyle name="强调文字颜色 4 4 2 3" xfId="4812"/>
    <cellStyle name="强调文字颜色 4 4 3" xfId="874"/>
    <cellStyle name="强调文字颜色 4 4 3 2" xfId="4814"/>
    <cellStyle name="强调文字颜色 4 4 4" xfId="4811"/>
    <cellStyle name="强调文字颜色 4 5" xfId="2249"/>
    <cellStyle name="强调文字颜色 4 5 2" xfId="2250"/>
    <cellStyle name="强调文字颜色 4 5 2 2" xfId="2251"/>
    <cellStyle name="强调文字颜色 4 5 2 2 2" xfId="4817"/>
    <cellStyle name="强调文字颜色 4 5 2 3" xfId="4816"/>
    <cellStyle name="强调文字颜色 4 5 3" xfId="2252"/>
    <cellStyle name="强调文字颜色 4 5 3 2" xfId="4818"/>
    <cellStyle name="强调文字颜色 4 5 4" xfId="4815"/>
    <cellStyle name="强调文字颜色 4 6" xfId="2253"/>
    <cellStyle name="强调文字颜色 4 6 2" xfId="2254"/>
    <cellStyle name="强调文字颜色 4 6 2 2" xfId="4820"/>
    <cellStyle name="强调文字颜色 4 6 3" xfId="4819"/>
    <cellStyle name="强调文字颜色 4 7" xfId="2255"/>
    <cellStyle name="强调文字颜色 4 7 2" xfId="4821"/>
    <cellStyle name="强调文字颜色 4 8" xfId="2750"/>
    <cellStyle name="强调文字颜色 4 9" xfId="4794"/>
    <cellStyle name="强调文字颜色 5" xfId="1176"/>
    <cellStyle name="强调文字颜色 5 2" xfId="1180"/>
    <cellStyle name="强调文字颜色 5 2 2" xfId="1203"/>
    <cellStyle name="强调文字颜色 5 2 2 2" xfId="2256"/>
    <cellStyle name="强调文字颜色 5 2 2 2 2" xfId="2257"/>
    <cellStyle name="强调文字颜色 5 2 2 2 2 2" xfId="4824"/>
    <cellStyle name="强调文字颜色 5 2 2 2 3" xfId="2760"/>
    <cellStyle name="强调文字颜色 5 2 2 3" xfId="2258"/>
    <cellStyle name="强调文字颜色 5 2 2 3 2" xfId="2761"/>
    <cellStyle name="强调文字颜色 5 2 2 4" xfId="2759"/>
    <cellStyle name="强调文字颜色 5 2 3" xfId="1205"/>
    <cellStyle name="强调文字颜色 5 2 3 2" xfId="2259"/>
    <cellStyle name="强调文字颜色 5 2 3 2 2" xfId="2260"/>
    <cellStyle name="强调文字颜色 5 2 3 2 2 2" xfId="4827"/>
    <cellStyle name="强调文字颜色 5 2 3 2 3" xfId="4826"/>
    <cellStyle name="强调文字颜色 5 2 3 3" xfId="2261"/>
    <cellStyle name="强调文字颜色 5 2 3 3 2" xfId="4828"/>
    <cellStyle name="强调文字颜色 5 2 3 4" xfId="2762"/>
    <cellStyle name="强调文字颜色 5 2 3 5" xfId="4825"/>
    <cellStyle name="强调文字颜色 5 2 4" xfId="2262"/>
    <cellStyle name="强调文字颜色 5 2 4 2" xfId="2263"/>
    <cellStyle name="强调文字颜色 5 2 4 2 2" xfId="4830"/>
    <cellStyle name="强调文字颜色 5 2 4 3" xfId="4829"/>
    <cellStyle name="强调文字颜色 5 2 5" xfId="2265"/>
    <cellStyle name="强调文字颜色 5 2 5 2" xfId="4831"/>
    <cellStyle name="强调文字颜色 5 2 6" xfId="2758"/>
    <cellStyle name="强调文字颜色 5 2 7" xfId="4823"/>
    <cellStyle name="强调文字颜色 5 3" xfId="2266"/>
    <cellStyle name="强调文字颜色 5 3 2" xfId="2267"/>
    <cellStyle name="强调文字颜色 5 3 2 2" xfId="2268"/>
    <cellStyle name="强调文字颜色 5 3 2 2 2" xfId="2269"/>
    <cellStyle name="强调文字颜色 5 3 2 2 2 2" xfId="4834"/>
    <cellStyle name="强调文字颜色 5 3 2 2 3" xfId="4833"/>
    <cellStyle name="强调文字颜色 5 3 2 3" xfId="2270"/>
    <cellStyle name="强调文字颜色 5 3 2 3 2" xfId="4835"/>
    <cellStyle name="强调文字颜色 5 3 2 4" xfId="4832"/>
    <cellStyle name="强调文字颜色 5 3 3" xfId="879"/>
    <cellStyle name="强调文字颜色 5 3 3 2" xfId="2271"/>
    <cellStyle name="强调文字颜色 5 3 3 2 2" xfId="4837"/>
    <cellStyle name="强调文字颜色 5 3 3 3" xfId="4836"/>
    <cellStyle name="强调文字颜色 5 3 4" xfId="2272"/>
    <cellStyle name="强调文字颜色 5 3 4 2" xfId="4838"/>
    <cellStyle name="强调文字颜色 5 3 5" xfId="2763"/>
    <cellStyle name="强调文字颜色 5 4" xfId="2273"/>
    <cellStyle name="强调文字颜色 5 4 2" xfId="1917"/>
    <cellStyle name="强调文字颜色 5 4 2 2" xfId="2274"/>
    <cellStyle name="强调文字颜色 5 4 2 2 2" xfId="4841"/>
    <cellStyle name="强调文字颜色 5 4 2 3" xfId="4840"/>
    <cellStyle name="强调文字颜色 5 4 3" xfId="1919"/>
    <cellStyle name="强调文字颜色 5 4 3 2" xfId="4842"/>
    <cellStyle name="强调文字颜色 5 4 4" xfId="4839"/>
    <cellStyle name="强调文字颜色 5 5" xfId="2275"/>
    <cellStyle name="强调文字颜色 5 5 2" xfId="2276"/>
    <cellStyle name="强调文字颜色 5 5 2 2" xfId="2278"/>
    <cellStyle name="强调文字颜色 5 5 2 2 2" xfId="4845"/>
    <cellStyle name="强调文字颜色 5 5 2 3" xfId="4844"/>
    <cellStyle name="强调文字颜色 5 5 3" xfId="2279"/>
    <cellStyle name="强调文字颜色 5 5 3 2" xfId="4846"/>
    <cellStyle name="强调文字颜色 5 5 4" xfId="4843"/>
    <cellStyle name="强调文字颜色 5 6" xfId="2280"/>
    <cellStyle name="强调文字颜色 5 6 2" xfId="2281"/>
    <cellStyle name="强调文字颜色 5 6 2 2" xfId="4848"/>
    <cellStyle name="强调文字颜色 5 6 3" xfId="4847"/>
    <cellStyle name="强调文字颜色 5 7" xfId="2282"/>
    <cellStyle name="强调文字颜色 5 7 2" xfId="4849"/>
    <cellStyle name="强调文字颜色 5 8" xfId="2757"/>
    <cellStyle name="强调文字颜色 5 9" xfId="4822"/>
    <cellStyle name="强调文字颜色 6" xfId="1182"/>
    <cellStyle name="强调文字颜色 6 2" xfId="2283"/>
    <cellStyle name="强调文字颜色 6 2 2" xfId="2284"/>
    <cellStyle name="强调文字颜色 6 2 2 2" xfId="2285"/>
    <cellStyle name="强调文字颜色 6 2 2 2 2" xfId="2286"/>
    <cellStyle name="强调文字颜色 6 2 2 2 2 2" xfId="4852"/>
    <cellStyle name="强调文字颜色 6 2 2 2 3" xfId="2767"/>
    <cellStyle name="强调文字颜色 6 2 2 3" xfId="2287"/>
    <cellStyle name="强调文字颜色 6 2 2 3 2" xfId="2768"/>
    <cellStyle name="强调文字颜色 6 2 2 4" xfId="2766"/>
    <cellStyle name="强调文字颜色 6 2 3" xfId="2288"/>
    <cellStyle name="强调文字颜色 6 2 3 2" xfId="2289"/>
    <cellStyle name="强调文字颜色 6 2 3 2 2" xfId="2290"/>
    <cellStyle name="强调文字颜色 6 2 3 2 2 2" xfId="4855"/>
    <cellStyle name="强调文字颜色 6 2 3 2 3" xfId="4854"/>
    <cellStyle name="强调文字颜色 6 2 3 3" xfId="2291"/>
    <cellStyle name="强调文字颜色 6 2 3 3 2" xfId="4856"/>
    <cellStyle name="强调文字颜色 6 2 3 4" xfId="2769"/>
    <cellStyle name="强调文字颜色 6 2 3 5" xfId="4853"/>
    <cellStyle name="强调文字颜色 6 2 4" xfId="2292"/>
    <cellStyle name="强调文字颜色 6 2 4 2" xfId="2293"/>
    <cellStyle name="强调文字颜色 6 2 4 2 2" xfId="4858"/>
    <cellStyle name="强调文字颜色 6 2 4 3" xfId="4857"/>
    <cellStyle name="强调文字颜色 6 2 5" xfId="2294"/>
    <cellStyle name="强调文字颜色 6 2 5 2" xfId="4859"/>
    <cellStyle name="强调文字颜色 6 2 6" xfId="2765"/>
    <cellStyle name="强调文字颜色 6 2 7" xfId="4851"/>
    <cellStyle name="强调文字颜色 6 3" xfId="2295"/>
    <cellStyle name="强调文字颜色 6 3 2" xfId="2296"/>
    <cellStyle name="强调文字颜色 6 3 2 2" xfId="2297"/>
    <cellStyle name="强调文字颜色 6 3 2 2 2" xfId="2298"/>
    <cellStyle name="强调文字颜色 6 3 2 2 2 2" xfId="4862"/>
    <cellStyle name="强调文字颜色 6 3 2 2 3" xfId="4861"/>
    <cellStyle name="强调文字颜色 6 3 2 3" xfId="2299"/>
    <cellStyle name="强调文字颜色 6 3 2 3 2" xfId="4863"/>
    <cellStyle name="强调文字颜色 6 3 2 4" xfId="4860"/>
    <cellStyle name="强调文字颜色 6 3 3" xfId="884"/>
    <cellStyle name="强调文字颜色 6 3 3 2" xfId="2300"/>
    <cellStyle name="强调文字颜色 6 3 3 2 2" xfId="4865"/>
    <cellStyle name="强调文字颜色 6 3 3 3" xfId="4864"/>
    <cellStyle name="强调文字颜色 6 3 4" xfId="2301"/>
    <cellStyle name="强调文字颜色 6 3 4 2" xfId="4866"/>
    <cellStyle name="强调文字颜色 6 3 5" xfId="2770"/>
    <cellStyle name="强调文字颜色 6 4" xfId="2302"/>
    <cellStyle name="强调文字颜色 6 4 2" xfId="2303"/>
    <cellStyle name="强调文字颜色 6 4 2 2" xfId="2304"/>
    <cellStyle name="强调文字颜色 6 4 2 2 2" xfId="4869"/>
    <cellStyle name="强调文字颜色 6 4 2 3" xfId="4868"/>
    <cellStyle name="强调文字颜色 6 4 3" xfId="2305"/>
    <cellStyle name="强调文字颜色 6 4 3 2" xfId="4870"/>
    <cellStyle name="强调文字颜色 6 4 4" xfId="4867"/>
    <cellStyle name="强调文字颜色 6 5" xfId="2306"/>
    <cellStyle name="强调文字颜色 6 5 2" xfId="2307"/>
    <cellStyle name="强调文字颜色 6 5 2 2" xfId="1488"/>
    <cellStyle name="强调文字颜色 6 5 2 2 2" xfId="4873"/>
    <cellStyle name="强调文字颜色 6 5 2 3" xfId="4872"/>
    <cellStyle name="强调文字颜色 6 5 3" xfId="2308"/>
    <cellStyle name="强调文字颜色 6 5 3 2" xfId="4874"/>
    <cellStyle name="强调文字颜色 6 5 4" xfId="4871"/>
    <cellStyle name="强调文字颜色 6 6" xfId="2309"/>
    <cellStyle name="强调文字颜色 6 6 2" xfId="2310"/>
    <cellStyle name="强调文字颜色 6 6 2 2" xfId="4876"/>
    <cellStyle name="强调文字颜色 6 6 3" xfId="4875"/>
    <cellStyle name="强调文字颜色 6 7" xfId="2311"/>
    <cellStyle name="强调文字颜色 6 7 2" xfId="4877"/>
    <cellStyle name="强调文字颜色 6 8" xfId="2764"/>
    <cellStyle name="强调文字颜色 6 9" xfId="4850"/>
    <cellStyle name="适中" xfId="2312"/>
    <cellStyle name="适中 2" xfId="1114"/>
    <cellStyle name="适中 2 2" xfId="2313"/>
    <cellStyle name="适中 2 2 2" xfId="1545"/>
    <cellStyle name="适中 2 2 2 2" xfId="2314"/>
    <cellStyle name="适中 2 2 2 2 2" xfId="4878"/>
    <cellStyle name="适中 2 2 2 3" xfId="2774"/>
    <cellStyle name="适中 2 2 3" xfId="2315"/>
    <cellStyle name="适中 2 2 3 2" xfId="2775"/>
    <cellStyle name="适中 2 2 4" xfId="2773"/>
    <cellStyle name="适中 2 3" xfId="2316"/>
    <cellStyle name="适中 2 3 2" xfId="2317"/>
    <cellStyle name="适中 2 3 2 2" xfId="4879"/>
    <cellStyle name="适中 2 3 3" xfId="2776"/>
    <cellStyle name="适中 2 4" xfId="674"/>
    <cellStyle name="适中 2 4 2" xfId="4880"/>
    <cellStyle name="适中 2 5" xfId="2772"/>
    <cellStyle name="适中 3" xfId="2318"/>
    <cellStyle name="适中 3 2" xfId="2319"/>
    <cellStyle name="适中 3 2 2" xfId="2320"/>
    <cellStyle name="适中 3 2 2 2" xfId="2321"/>
    <cellStyle name="适中 3 2 2 2 2" xfId="4883"/>
    <cellStyle name="适中 3 2 2 3" xfId="4882"/>
    <cellStyle name="适中 3 2 3" xfId="2322"/>
    <cellStyle name="适中 3 2 3 2" xfId="4884"/>
    <cellStyle name="适中 3 2 4" xfId="4881"/>
    <cellStyle name="适中 3 3" xfId="2323"/>
    <cellStyle name="适中 3 3 2" xfId="2324"/>
    <cellStyle name="适中 3 3 2 2" xfId="4886"/>
    <cellStyle name="适中 3 3 3" xfId="4885"/>
    <cellStyle name="适中 3 4" xfId="678"/>
    <cellStyle name="适中 3 4 2" xfId="4887"/>
    <cellStyle name="适中 3 5" xfId="2777"/>
    <cellStyle name="适中 4" xfId="2325"/>
    <cellStyle name="适中 4 2" xfId="2326"/>
    <cellStyle name="适中 4 2 2" xfId="2327"/>
    <cellStyle name="适中 4 2 2 2" xfId="4890"/>
    <cellStyle name="适中 4 2 3" xfId="4889"/>
    <cellStyle name="适中 4 3" xfId="2328"/>
    <cellStyle name="适中 4 3 2" xfId="4891"/>
    <cellStyle name="适中 4 4" xfId="4888"/>
    <cellStyle name="适中 5" xfId="2329"/>
    <cellStyle name="适中 5 2" xfId="2330"/>
    <cellStyle name="适中 5 2 2" xfId="2331"/>
    <cellStyle name="适中 5 2 2 2" xfId="4894"/>
    <cellStyle name="适中 5 2 3" xfId="4893"/>
    <cellStyle name="适中 5 3" xfId="2332"/>
    <cellStyle name="适中 5 3 2" xfId="4895"/>
    <cellStyle name="适中 5 4" xfId="4892"/>
    <cellStyle name="适中 6" xfId="2333"/>
    <cellStyle name="适中 6 2" xfId="2334"/>
    <cellStyle name="适中 6 2 2" xfId="4897"/>
    <cellStyle name="适中 6 3" xfId="4896"/>
    <cellStyle name="适中 7" xfId="2335"/>
    <cellStyle name="适中 7 2" xfId="4898"/>
    <cellStyle name="适中 8" xfId="2771"/>
    <cellStyle name="输出" xfId="85"/>
    <cellStyle name="输出 2" xfId="563"/>
    <cellStyle name="输出 2 2" xfId="2336"/>
    <cellStyle name="输出 2 2 2" xfId="1650"/>
    <cellStyle name="输出 2 2 2 2" xfId="1652"/>
    <cellStyle name="输出 2 2 2 2 2" xfId="4901"/>
    <cellStyle name="输出 2 2 2 3" xfId="2781"/>
    <cellStyle name="输出 2 2 3" xfId="1655"/>
    <cellStyle name="输出 2 2 3 2" xfId="2782"/>
    <cellStyle name="输出 2 2 4" xfId="2780"/>
    <cellStyle name="输出 2 3" xfId="2337"/>
    <cellStyle name="输出 2 3 2" xfId="1661"/>
    <cellStyle name="输出 2 3 2 2" xfId="2338"/>
    <cellStyle name="输出 2 3 2 2 2" xfId="4904"/>
    <cellStyle name="输出 2 3 2 3" xfId="4903"/>
    <cellStyle name="输出 2 3 3" xfId="1663"/>
    <cellStyle name="输出 2 3 3 2" xfId="4905"/>
    <cellStyle name="输出 2 3 4" xfId="2783"/>
    <cellStyle name="输出 2 3 5" xfId="4902"/>
    <cellStyle name="输出 2 4" xfId="2339"/>
    <cellStyle name="输出 2 4 2" xfId="1667"/>
    <cellStyle name="输出 2 4 2 2" xfId="4907"/>
    <cellStyle name="输出 2 4 3" xfId="4906"/>
    <cellStyle name="输出 2 5" xfId="1864"/>
    <cellStyle name="输出 2 5 2" xfId="4908"/>
    <cellStyle name="输出 2 6" xfId="2779"/>
    <cellStyle name="输出 2 7" xfId="4900"/>
    <cellStyle name="输出 3" xfId="2340"/>
    <cellStyle name="输出 3 2" xfId="2341"/>
    <cellStyle name="输出 3 2 2" xfId="2083"/>
    <cellStyle name="输出 3 2 2 2" xfId="2342"/>
    <cellStyle name="输出 3 2 2 2 2" xfId="4911"/>
    <cellStyle name="输出 3 2 2 3" xfId="4910"/>
    <cellStyle name="输出 3 2 3" xfId="2343"/>
    <cellStyle name="输出 3 2 3 2" xfId="4912"/>
    <cellStyle name="输出 3 2 4" xfId="4909"/>
    <cellStyle name="输出 3 3" xfId="2344"/>
    <cellStyle name="输出 3 3 2" xfId="2345"/>
    <cellStyle name="输出 3 3 2 2" xfId="4914"/>
    <cellStyle name="输出 3 3 3" xfId="4913"/>
    <cellStyle name="输出 3 4" xfId="2346"/>
    <cellStyle name="输出 3 4 2" xfId="4915"/>
    <cellStyle name="输出 3 5" xfId="2784"/>
    <cellStyle name="输出 4" xfId="1310"/>
    <cellStyle name="输出 4 2" xfId="1692"/>
    <cellStyle name="输出 4 2 2" xfId="1696"/>
    <cellStyle name="输出 4 2 2 2" xfId="4918"/>
    <cellStyle name="输出 4 2 3" xfId="4917"/>
    <cellStyle name="输出 4 3" xfId="1730"/>
    <cellStyle name="输出 4 3 2" xfId="4919"/>
    <cellStyle name="输出 4 4" xfId="4916"/>
    <cellStyle name="输出 5" xfId="2209"/>
    <cellStyle name="输出 5 2" xfId="2347"/>
    <cellStyle name="输出 5 2 2" xfId="2348"/>
    <cellStyle name="输出 5 2 2 2" xfId="4922"/>
    <cellStyle name="输出 5 2 3" xfId="4921"/>
    <cellStyle name="输出 5 3" xfId="2349"/>
    <cellStyle name="输出 5 3 2" xfId="4923"/>
    <cellStyle name="输出 5 4" xfId="4920"/>
    <cellStyle name="输出 6" xfId="1418"/>
    <cellStyle name="输出 6 2" xfId="2264"/>
    <cellStyle name="输出 6 2 2" xfId="4925"/>
    <cellStyle name="输出 6 3" xfId="4924"/>
    <cellStyle name="输出 7" xfId="2162"/>
    <cellStyle name="输出 7 2" xfId="4926"/>
    <cellStyle name="输出 8" xfId="2778"/>
    <cellStyle name="输出 9" xfId="4899"/>
    <cellStyle name="输入" xfId="2216"/>
    <cellStyle name="输入 2" xfId="1684"/>
    <cellStyle name="输入 2 2" xfId="2218"/>
    <cellStyle name="输入 2 2 2" xfId="2350"/>
    <cellStyle name="输入 2 2 2 2" xfId="2351"/>
    <cellStyle name="输入 2 2 2 2 2" xfId="4927"/>
    <cellStyle name="输入 2 2 2 3" xfId="2788"/>
    <cellStyle name="输入 2 2 3" xfId="2352"/>
    <cellStyle name="输入 2 2 3 2" xfId="2789"/>
    <cellStyle name="输入 2 2 4" xfId="2787"/>
    <cellStyle name="输入 2 3" xfId="2353"/>
    <cellStyle name="输入 2 3 2" xfId="2354"/>
    <cellStyle name="输入 2 3 2 2" xfId="4928"/>
    <cellStyle name="输入 2 3 3" xfId="2790"/>
    <cellStyle name="输入 2 4" xfId="2355"/>
    <cellStyle name="输入 2 4 2" xfId="4929"/>
    <cellStyle name="输入 2 5" xfId="2786"/>
    <cellStyle name="输入 3" xfId="534"/>
    <cellStyle name="输入 3 2" xfId="2356"/>
    <cellStyle name="输入 3 2 2" xfId="2357"/>
    <cellStyle name="输入 3 2 2 2" xfId="2358"/>
    <cellStyle name="输入 3 2 2 2 2" xfId="4932"/>
    <cellStyle name="输入 3 2 2 3" xfId="4931"/>
    <cellStyle name="输入 3 2 3" xfId="2359"/>
    <cellStyle name="输入 3 2 3 2" xfId="4933"/>
    <cellStyle name="输入 3 2 4" xfId="4930"/>
    <cellStyle name="输入 3 3" xfId="2190"/>
    <cellStyle name="输入 3 3 2" xfId="2360"/>
    <cellStyle name="输入 3 3 2 2" xfId="4935"/>
    <cellStyle name="输入 3 3 3" xfId="4934"/>
    <cellStyle name="输入 3 4" xfId="2277"/>
    <cellStyle name="输入 3 4 2" xfId="4936"/>
    <cellStyle name="输入 3 5" xfId="2791"/>
    <cellStyle name="输入 4" xfId="537"/>
    <cellStyle name="输入 4 2" xfId="2361"/>
    <cellStyle name="输入 4 2 2" xfId="971"/>
    <cellStyle name="输入 4 2 2 2" xfId="4939"/>
    <cellStyle name="输入 4 2 3" xfId="4938"/>
    <cellStyle name="输入 4 3" xfId="2362"/>
    <cellStyle name="输入 4 3 2" xfId="4940"/>
    <cellStyle name="输入 4 4" xfId="4937"/>
    <cellStyle name="输入 5" xfId="402"/>
    <cellStyle name="输入 5 2" xfId="2363"/>
    <cellStyle name="输入 5 2 2" xfId="1014"/>
    <cellStyle name="输入 5 2 2 2" xfId="4943"/>
    <cellStyle name="输入 5 2 3" xfId="4942"/>
    <cellStyle name="输入 5 3" xfId="2364"/>
    <cellStyle name="输入 5 3 2" xfId="4944"/>
    <cellStyle name="输入 5 4" xfId="4941"/>
    <cellStyle name="输入 6" xfId="407"/>
    <cellStyle name="输入 6 2" xfId="1006"/>
    <cellStyle name="输入 6 2 2" xfId="4946"/>
    <cellStyle name="输入 6 3" xfId="4945"/>
    <cellStyle name="输入 7" xfId="411"/>
    <cellStyle name="输入 7 2" xfId="4947"/>
    <cellStyle name="输入 8" xfId="2785"/>
    <cellStyle name="数字" xfId="2365"/>
    <cellStyle name="数字 2" xfId="2366"/>
    <cellStyle name="数字 2 2" xfId="2367"/>
    <cellStyle name="数字 2 2 2" xfId="2368"/>
    <cellStyle name="数字 2 2 2 2" xfId="929"/>
    <cellStyle name="数字 2 2 3" xfId="2369"/>
    <cellStyle name="数字 2 3" xfId="2370"/>
    <cellStyle name="数字 2 3 2" xfId="2371"/>
    <cellStyle name="数字 2 4" xfId="642"/>
    <cellStyle name="数字 3" xfId="2372"/>
    <cellStyle name="数字 3 2" xfId="2373"/>
    <cellStyle name="数字 3 2 2" xfId="2374"/>
    <cellStyle name="数字 3 3" xfId="2375"/>
    <cellStyle name="数字 4" xfId="2376"/>
    <cellStyle name="数字 4 2" xfId="2377"/>
    <cellStyle name="数字 5" xfId="2378"/>
    <cellStyle name="未定义" xfId="2379"/>
    <cellStyle name="未定义 2" xfId="4948"/>
    <cellStyle name="小数" xfId="2380"/>
    <cellStyle name="小数 2" xfId="2066"/>
    <cellStyle name="小数 2 2" xfId="2068"/>
    <cellStyle name="小数 2 2 2" xfId="1160"/>
    <cellStyle name="小数 2 2 2 2" xfId="1164"/>
    <cellStyle name="小数 2 2 3" xfId="1166"/>
    <cellStyle name="小数 2 3" xfId="2070"/>
    <cellStyle name="小数 2 3 2" xfId="1172"/>
    <cellStyle name="小数 2 4" xfId="2381"/>
    <cellStyle name="小数 3" xfId="2072"/>
    <cellStyle name="小数 3 2" xfId="2074"/>
    <cellStyle name="小数 3 2 2" xfId="2076"/>
    <cellStyle name="小数 3 3" xfId="2078"/>
    <cellStyle name="小数 4" xfId="1675"/>
    <cellStyle name="小数 4 2" xfId="2080"/>
    <cellStyle name="小数 5" xfId="2082"/>
    <cellStyle name="样式 1" xfId="2382"/>
    <cellStyle name="样式 1 2" xfId="2792"/>
    <cellStyle name="着色 1" xfId="2713"/>
    <cellStyle name="着色 1 2" xfId="2812"/>
    <cellStyle name="着色 2" xfId="2711"/>
    <cellStyle name="着色 2 2" xfId="2814"/>
    <cellStyle name="着色 3" xfId="2563"/>
    <cellStyle name="着色 3 2" xfId="2829"/>
    <cellStyle name="着色 4" xfId="2562"/>
    <cellStyle name="着色 4 2" xfId="2830"/>
    <cellStyle name="着色 5" xfId="2564"/>
    <cellStyle name="着色 5 2" xfId="2828"/>
    <cellStyle name="着色 6" xfId="2561"/>
    <cellStyle name="着色 6 2" xfId="2831"/>
    <cellStyle name="寘嬫愗傝 [0.00]_Region Orders (2)" xfId="2836"/>
    <cellStyle name="注释" xfId="1019"/>
    <cellStyle name="注释 10" xfId="2832"/>
    <cellStyle name="注释 2" xfId="1021"/>
    <cellStyle name="注释 2 2" xfId="887"/>
    <cellStyle name="注释 2 2 2" xfId="890"/>
    <cellStyle name="注释 2 2 2 2" xfId="2383"/>
    <cellStyle name="注释 2 2 2 2 2" xfId="4951"/>
    <cellStyle name="注释 2 2 2 3" xfId="2796"/>
    <cellStyle name="注释 2 2 2 4" xfId="4950"/>
    <cellStyle name="注释 2 2 3" xfId="2384"/>
    <cellStyle name="注释 2 2 3 2" xfId="2797"/>
    <cellStyle name="注释 2 2 3 3" xfId="4952"/>
    <cellStyle name="注释 2 2 4" xfId="2795"/>
    <cellStyle name="注释 2 2 5" xfId="4949"/>
    <cellStyle name="注释 2 3" xfId="893"/>
    <cellStyle name="注释 2 3 2" xfId="1621"/>
    <cellStyle name="注释 2 3 2 2" xfId="4954"/>
    <cellStyle name="注释 2 3 3" xfId="2798"/>
    <cellStyle name="注释 2 3 4" xfId="4953"/>
    <cellStyle name="注释 2 4" xfId="2385"/>
    <cellStyle name="注释 2 4 2" xfId="2799"/>
    <cellStyle name="注释 2 4 3" xfId="4955"/>
    <cellStyle name="注释 2 5" xfId="2794"/>
    <cellStyle name="注释 3" xfId="1023"/>
    <cellStyle name="注释 3 2" xfId="951"/>
    <cellStyle name="注释 3 2 2" xfId="955"/>
    <cellStyle name="注释 3 2 2 2" xfId="2386"/>
    <cellStyle name="注释 3 2 2 2 2" xfId="4958"/>
    <cellStyle name="注释 3 2 2 3" xfId="4957"/>
    <cellStyle name="注释 3 2 3" xfId="1524"/>
    <cellStyle name="注释 3 2 3 2" xfId="4959"/>
    <cellStyle name="注释 3 2 4" xfId="4956"/>
    <cellStyle name="注释 3 3" xfId="958"/>
    <cellStyle name="注释 3 3 2" xfId="2387"/>
    <cellStyle name="注释 3 3 2 2" xfId="4961"/>
    <cellStyle name="注释 3 3 3" xfId="4960"/>
    <cellStyle name="注释 3 4" xfId="2388"/>
    <cellStyle name="注释 3 4 2" xfId="4962"/>
    <cellStyle name="注释 3 5" xfId="2800"/>
    <cellStyle name="注释 4" xfId="1025"/>
    <cellStyle name="注释 4 2" xfId="1091"/>
    <cellStyle name="注释 4 2 2" xfId="1532"/>
    <cellStyle name="注释 4 2 2 2" xfId="4965"/>
    <cellStyle name="注释 4 2 3" xfId="4964"/>
    <cellStyle name="注释 4 3" xfId="1535"/>
    <cellStyle name="注释 4 3 2" xfId="4966"/>
    <cellStyle name="注释 4 4" xfId="4963"/>
    <cellStyle name="注释 5" xfId="2389"/>
    <cellStyle name="注释 5 2" xfId="2058"/>
    <cellStyle name="注释 5 2 2" xfId="256"/>
    <cellStyle name="注释 5 2 2 2" xfId="4969"/>
    <cellStyle name="注释 5 2 3" xfId="4968"/>
    <cellStyle name="注释 5 3" xfId="2390"/>
    <cellStyle name="注释 5 3 2" xfId="4970"/>
    <cellStyle name="注释 5 4" xfId="4967"/>
    <cellStyle name="注释 6" xfId="2391"/>
    <cellStyle name="注释 6 2" xfId="2392"/>
    <cellStyle name="注释 6 2 2" xfId="4972"/>
    <cellStyle name="注释 6 3" xfId="4971"/>
    <cellStyle name="注释 7" xfId="704"/>
    <cellStyle name="注释 7 2" xfId="4973"/>
    <cellStyle name="注释 8" xfId="2793"/>
    <cellStyle name="注释 9" xfId="2537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4" zoomScale="85" zoomScaleNormal="85" workbookViewId="0">
      <selection activeCell="I10" sqref="I10"/>
    </sheetView>
  </sheetViews>
  <sheetFormatPr defaultColWidth="9" defaultRowHeight="14.25"/>
  <cols>
    <col min="1" max="1" width="4.375" style="85" customWidth="1"/>
    <col min="2" max="2" width="69.125" style="3" customWidth="1"/>
    <col min="3" max="3" width="14.25" style="85" customWidth="1"/>
    <col min="4" max="8" width="9" style="3"/>
    <col min="9" max="9" width="58.625" style="3" customWidth="1"/>
    <col min="10" max="16384" width="9" style="3"/>
  </cols>
  <sheetData>
    <row r="1" spans="1:3" ht="20.25" customHeight="1">
      <c r="A1" s="210"/>
      <c r="B1" s="210"/>
    </row>
    <row r="2" spans="1:3" s="1" customFormat="1" ht="22.5">
      <c r="A2" s="213" t="s">
        <v>783</v>
      </c>
      <c r="B2" s="213"/>
      <c r="C2" s="213"/>
    </row>
    <row r="3" spans="1:3">
      <c r="A3" s="214"/>
      <c r="B3" s="214"/>
    </row>
    <row r="4" spans="1:3" ht="25.15" customHeight="1">
      <c r="A4" s="215" t="s">
        <v>799</v>
      </c>
      <c r="B4" s="215"/>
      <c r="C4" s="96" t="s">
        <v>227</v>
      </c>
    </row>
    <row r="5" spans="1:3" s="2" customFormat="1" ht="25.15" customHeight="1">
      <c r="A5" s="109" t="s">
        <v>0</v>
      </c>
      <c r="B5" s="110" t="s">
        <v>784</v>
      </c>
      <c r="C5" s="90" t="s">
        <v>228</v>
      </c>
    </row>
    <row r="6" spans="1:3" s="2" customFormat="1" ht="25.15" customHeight="1">
      <c r="A6" s="109" t="s">
        <v>1</v>
      </c>
      <c r="B6" s="110" t="s">
        <v>785</v>
      </c>
      <c r="C6" s="90" t="s">
        <v>159</v>
      </c>
    </row>
    <row r="7" spans="1:3" s="2" customFormat="1" ht="25.15" customHeight="1">
      <c r="A7" s="109" t="s">
        <v>2</v>
      </c>
      <c r="B7" s="110" t="s">
        <v>786</v>
      </c>
      <c r="C7" s="90" t="s">
        <v>228</v>
      </c>
    </row>
    <row r="8" spans="1:3" s="2" customFormat="1" ht="25.15" customHeight="1">
      <c r="A8" s="109" t="s">
        <v>3</v>
      </c>
      <c r="B8" s="110" t="s">
        <v>787</v>
      </c>
      <c r="C8" s="90" t="s">
        <v>159</v>
      </c>
    </row>
    <row r="9" spans="1:3" s="2" customFormat="1" ht="25.15" customHeight="1">
      <c r="A9" s="109" t="s">
        <v>759</v>
      </c>
      <c r="B9" s="110" t="s">
        <v>788</v>
      </c>
      <c r="C9" s="90" t="s">
        <v>159</v>
      </c>
    </row>
    <row r="10" spans="1:3" s="2" customFormat="1" ht="25.15" customHeight="1">
      <c r="A10" s="109" t="s">
        <v>760</v>
      </c>
      <c r="B10" s="110" t="s">
        <v>789</v>
      </c>
      <c r="C10" s="90" t="s">
        <v>159</v>
      </c>
    </row>
    <row r="11" spans="1:3" s="2" customFormat="1" ht="25.15" customHeight="1">
      <c r="A11" s="109" t="s">
        <v>761</v>
      </c>
      <c r="B11" s="110" t="s">
        <v>790</v>
      </c>
      <c r="C11" s="90" t="s">
        <v>159</v>
      </c>
    </row>
    <row r="12" spans="1:3" s="2" customFormat="1" ht="25.15" customHeight="1">
      <c r="A12" s="109" t="s">
        <v>762</v>
      </c>
      <c r="B12" s="110" t="s">
        <v>791</v>
      </c>
      <c r="C12" s="90" t="s">
        <v>159</v>
      </c>
    </row>
    <row r="13" spans="1:3" s="2" customFormat="1" ht="25.15" customHeight="1">
      <c r="A13" s="109" t="s">
        <v>763</v>
      </c>
      <c r="B13" s="110" t="s">
        <v>792</v>
      </c>
      <c r="C13" s="90" t="s">
        <v>159</v>
      </c>
    </row>
    <row r="14" spans="1:3" s="2" customFormat="1" ht="25.15" customHeight="1">
      <c r="A14" s="109" t="s">
        <v>764</v>
      </c>
      <c r="B14" s="110" t="s">
        <v>793</v>
      </c>
      <c r="C14" s="90" t="s">
        <v>159</v>
      </c>
    </row>
    <row r="15" spans="1:3" s="2" customFormat="1" ht="25.15" customHeight="1">
      <c r="A15" s="109" t="s">
        <v>765</v>
      </c>
      <c r="B15" s="110" t="s">
        <v>794</v>
      </c>
      <c r="C15" s="90" t="s">
        <v>159</v>
      </c>
    </row>
    <row r="16" spans="1:3" s="2" customFormat="1" ht="25.15" customHeight="1">
      <c r="A16" s="109" t="s">
        <v>766</v>
      </c>
      <c r="B16" s="110" t="s">
        <v>795</v>
      </c>
      <c r="C16" s="90" t="s">
        <v>159</v>
      </c>
    </row>
    <row r="17" spans="1:9" s="2" customFormat="1" ht="25.15" customHeight="1">
      <c r="A17" s="109" t="s">
        <v>767</v>
      </c>
      <c r="B17" s="110" t="s">
        <v>796</v>
      </c>
      <c r="C17" s="90" t="s">
        <v>159</v>
      </c>
    </row>
    <row r="18" spans="1:9" s="2" customFormat="1" ht="25.15" customHeight="1">
      <c r="A18" s="109" t="s">
        <v>768</v>
      </c>
      <c r="B18" s="110" t="s">
        <v>797</v>
      </c>
      <c r="C18" s="90" t="s">
        <v>159</v>
      </c>
    </row>
    <row r="19" spans="1:9" s="2" customFormat="1" ht="25.15" customHeight="1">
      <c r="A19" s="109" t="s">
        <v>769</v>
      </c>
      <c r="B19" s="110" t="s">
        <v>798</v>
      </c>
      <c r="C19" s="90" t="s">
        <v>159</v>
      </c>
    </row>
    <row r="20" spans="1:9" ht="25.15" customHeight="1">
      <c r="A20" s="216" t="s">
        <v>800</v>
      </c>
      <c r="B20" s="216"/>
      <c r="C20" s="160"/>
      <c r="H20" s="161"/>
      <c r="I20" s="161"/>
    </row>
    <row r="21" spans="1:9" ht="25.15" customHeight="1">
      <c r="A21" s="162" t="s">
        <v>737</v>
      </c>
      <c r="B21" s="163" t="s">
        <v>738</v>
      </c>
      <c r="C21" s="160" t="s">
        <v>739</v>
      </c>
      <c r="H21" s="161"/>
      <c r="I21" s="161"/>
    </row>
    <row r="22" spans="1:9" ht="25.15" customHeight="1">
      <c r="A22" s="162" t="s">
        <v>740</v>
      </c>
      <c r="B22" s="163" t="s">
        <v>772</v>
      </c>
      <c r="C22" s="160" t="s">
        <v>739</v>
      </c>
      <c r="H22" s="161"/>
      <c r="I22" s="161"/>
    </row>
    <row r="23" spans="1:9" ht="15.6" customHeight="1">
      <c r="A23" s="211"/>
      <c r="B23" s="211"/>
      <c r="C23" s="211"/>
    </row>
    <row r="24" spans="1:9">
      <c r="A24" s="212"/>
      <c r="B24" s="212"/>
      <c r="C24" s="212"/>
    </row>
    <row r="25" spans="1:9" ht="42.6" customHeight="1">
      <c r="A25" s="212"/>
      <c r="B25" s="212"/>
      <c r="C25" s="212"/>
    </row>
  </sheetData>
  <mergeCells count="6">
    <mergeCell ref="A1:B1"/>
    <mergeCell ref="A23:C25"/>
    <mergeCell ref="A2:C2"/>
    <mergeCell ref="A3:B3"/>
    <mergeCell ref="A4:B4"/>
    <mergeCell ref="A20:B20"/>
  </mergeCells>
  <phoneticPr fontId="93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10" workbookViewId="0">
      <selection activeCell="B23" sqref="B23:C23"/>
    </sheetView>
  </sheetViews>
  <sheetFormatPr defaultRowHeight="14.25"/>
  <cols>
    <col min="1" max="1" width="41.625" bestFit="1" customWidth="1"/>
    <col min="2" max="2" width="14.625" customWidth="1"/>
    <col min="3" max="3" width="12.75" customWidth="1"/>
    <col min="4" max="4" width="15.625" customWidth="1"/>
  </cols>
  <sheetData>
    <row r="1" spans="1:6" ht="22.15" customHeight="1">
      <c r="A1" s="19" t="s">
        <v>776</v>
      </c>
    </row>
    <row r="2" spans="1:6" ht="27" customHeight="1">
      <c r="A2" s="228" t="s">
        <v>859</v>
      </c>
      <c r="B2" s="228"/>
      <c r="C2" s="228"/>
      <c r="D2" s="228"/>
    </row>
    <row r="3" spans="1:6">
      <c r="A3" s="38"/>
      <c r="B3" s="39"/>
      <c r="C3" s="39"/>
      <c r="D3" s="40" t="s">
        <v>56</v>
      </c>
    </row>
    <row r="4" spans="1:6" ht="46.15" customHeight="1">
      <c r="A4" s="53" t="s">
        <v>77</v>
      </c>
      <c r="B4" s="72" t="s">
        <v>31</v>
      </c>
      <c r="C4" s="102" t="s">
        <v>225</v>
      </c>
      <c r="D4" s="102" t="s">
        <v>229</v>
      </c>
    </row>
    <row r="5" spans="1:6" ht="18.75" customHeight="1">
      <c r="A5" s="104" t="s">
        <v>255</v>
      </c>
      <c r="B5" s="72"/>
      <c r="C5" s="102"/>
      <c r="D5" s="102"/>
    </row>
    <row r="6" spans="1:6" ht="18.75" customHeight="1">
      <c r="A6" s="55" t="s">
        <v>261</v>
      </c>
      <c r="B6" s="72"/>
      <c r="C6" s="102"/>
      <c r="D6" s="102"/>
    </row>
    <row r="7" spans="1:6" ht="17.45" customHeight="1">
      <c r="A7" s="86" t="s">
        <v>262</v>
      </c>
      <c r="B7" s="51"/>
      <c r="C7" s="51"/>
      <c r="D7" s="51"/>
    </row>
    <row r="8" spans="1:6" ht="17.45" customHeight="1">
      <c r="A8" s="86" t="s">
        <v>263</v>
      </c>
      <c r="B8" s="51"/>
      <c r="C8" s="51"/>
      <c r="D8" s="51"/>
    </row>
    <row r="9" spans="1:6" ht="17.45" customHeight="1">
      <c r="A9" s="86" t="s">
        <v>264</v>
      </c>
      <c r="B9" s="119">
        <v>40000</v>
      </c>
      <c r="C9" s="119">
        <v>47500</v>
      </c>
      <c r="D9" s="143">
        <f>(ROUND(B9/C9,4)-1)*100</f>
        <v>-15.79</v>
      </c>
      <c r="F9" s="45"/>
    </row>
    <row r="10" spans="1:6" ht="17.45" customHeight="1">
      <c r="A10" s="86" t="s">
        <v>265</v>
      </c>
      <c r="B10" s="119">
        <v>4000</v>
      </c>
      <c r="C10" s="119">
        <v>4500</v>
      </c>
      <c r="D10" s="143">
        <f>(ROUND(B10/C10,4)-1)*100</f>
        <v>-11.11</v>
      </c>
    </row>
    <row r="11" spans="1:6" ht="17.45" customHeight="1">
      <c r="A11" s="86" t="s">
        <v>266</v>
      </c>
      <c r="B11" s="119">
        <v>724000</v>
      </c>
      <c r="C11" s="119">
        <v>860000</v>
      </c>
      <c r="D11" s="143">
        <f>(ROUND(B11/C11,4)-1)*100</f>
        <v>-15.81</v>
      </c>
    </row>
    <row r="12" spans="1:6" ht="17.45" customHeight="1">
      <c r="A12" s="86" t="s">
        <v>267</v>
      </c>
      <c r="B12" s="119"/>
      <c r="C12" s="119"/>
      <c r="D12" s="52"/>
    </row>
    <row r="13" spans="1:6" ht="17.45" customHeight="1">
      <c r="A13" s="86" t="s">
        <v>268</v>
      </c>
      <c r="B13" s="119">
        <v>5400</v>
      </c>
      <c r="C13" s="119">
        <v>5700</v>
      </c>
      <c r="D13" s="143">
        <f>(ROUND(B13/C13,4)-1)*100</f>
        <v>-5.26</v>
      </c>
    </row>
    <row r="14" spans="1:6" ht="17.45" customHeight="1">
      <c r="A14" s="86" t="s">
        <v>269</v>
      </c>
      <c r="B14" s="119">
        <v>20000</v>
      </c>
      <c r="C14" s="119">
        <v>20000</v>
      </c>
      <c r="D14" s="143">
        <f>(ROUND(B14/C14,4)-1)*100</f>
        <v>0</v>
      </c>
    </row>
    <row r="15" spans="1:6" ht="17.45" customHeight="1">
      <c r="A15" s="86" t="s">
        <v>270</v>
      </c>
      <c r="B15" s="119"/>
      <c r="C15" s="119"/>
      <c r="D15" s="52"/>
    </row>
    <row r="16" spans="1:6" ht="17.45" customHeight="1">
      <c r="A16" s="86" t="s">
        <v>271</v>
      </c>
      <c r="B16" s="119"/>
      <c r="C16" s="119"/>
      <c r="D16" s="52"/>
    </row>
    <row r="17" spans="1:4" ht="17.45" customHeight="1">
      <c r="A17" s="86" t="s">
        <v>272</v>
      </c>
      <c r="B17" s="119">
        <v>8500</v>
      </c>
      <c r="C17" s="119">
        <v>9200</v>
      </c>
      <c r="D17" s="143">
        <f>(ROUND(B17/C17,4)-1)*100</f>
        <v>-7.61</v>
      </c>
    </row>
    <row r="18" spans="1:4" ht="17.45" customHeight="1">
      <c r="A18" s="86" t="s">
        <v>273</v>
      </c>
      <c r="B18" s="52"/>
      <c r="C18" s="52"/>
      <c r="D18" s="52"/>
    </row>
    <row r="19" spans="1:4" ht="17.45" customHeight="1">
      <c r="A19" s="86" t="s">
        <v>274</v>
      </c>
      <c r="B19" s="52"/>
      <c r="C19" s="52"/>
      <c r="D19" s="52"/>
    </row>
    <row r="20" spans="1:4" ht="17.45" customHeight="1">
      <c r="A20" s="53" t="s">
        <v>300</v>
      </c>
      <c r="B20" s="119">
        <f>SUBTOTAL(9,B6:B19)</f>
        <v>801900</v>
      </c>
      <c r="C20" s="119">
        <f>SUBTOTAL(9,C6:C19)</f>
        <v>946900</v>
      </c>
      <c r="D20" s="143">
        <f>(ROUND(B20/C20,4)-1)*100</f>
        <v>-15.31</v>
      </c>
    </row>
    <row r="21" spans="1:4" ht="17.45" customHeight="1">
      <c r="A21" s="54" t="s">
        <v>57</v>
      </c>
      <c r="B21" s="52"/>
      <c r="C21" s="52"/>
      <c r="D21" s="52"/>
    </row>
    <row r="22" spans="1:4" ht="17.45" customHeight="1">
      <c r="A22" s="54" t="s">
        <v>58</v>
      </c>
      <c r="B22" s="52">
        <f>SUM(B23:B27)</f>
        <v>767</v>
      </c>
      <c r="C22" s="119">
        <f>SUM(C23:C27)</f>
        <v>11188</v>
      </c>
      <c r="D22" s="182">
        <f>(ROUND(B22/C22,4)-1)*100</f>
        <v>-93.14</v>
      </c>
    </row>
    <row r="23" spans="1:4" ht="17.45" customHeight="1">
      <c r="A23" s="55" t="s">
        <v>256</v>
      </c>
      <c r="B23" s="52">
        <v>767</v>
      </c>
      <c r="C23" s="119">
        <v>11188</v>
      </c>
      <c r="D23" s="182">
        <f>(ROUND(B23/C23,4)-1)*100</f>
        <v>-93.14</v>
      </c>
    </row>
    <row r="24" spans="1:4" ht="17.45" customHeight="1">
      <c r="A24" s="55" t="s">
        <v>257</v>
      </c>
      <c r="B24" s="52"/>
      <c r="C24" s="52"/>
      <c r="D24" s="52"/>
    </row>
    <row r="25" spans="1:4" ht="17.45" customHeight="1">
      <c r="A25" s="55" t="s">
        <v>258</v>
      </c>
      <c r="B25" s="52"/>
      <c r="C25" s="52"/>
      <c r="D25" s="52"/>
    </row>
    <row r="26" spans="1:4" ht="17.45" customHeight="1">
      <c r="A26" s="52" t="s">
        <v>259</v>
      </c>
      <c r="B26" s="52"/>
      <c r="C26" s="52"/>
      <c r="D26" s="52"/>
    </row>
    <row r="27" spans="1:4" ht="17.45" customHeight="1">
      <c r="A27" s="52" t="s">
        <v>260</v>
      </c>
      <c r="B27" s="52"/>
      <c r="C27" s="52"/>
      <c r="D27" s="52"/>
    </row>
    <row r="28" spans="1:4" ht="17.45" customHeight="1">
      <c r="A28" s="53" t="s">
        <v>6</v>
      </c>
      <c r="B28" s="119">
        <f>B20+B21+B22</f>
        <v>802667</v>
      </c>
      <c r="C28" s="119">
        <f>C20+C21+C22</f>
        <v>958088</v>
      </c>
      <c r="D28" s="143">
        <f>(ROUND(B28/C28,4)-1)*100</f>
        <v>-16.22</v>
      </c>
    </row>
  </sheetData>
  <mergeCells count="1">
    <mergeCell ref="A2:D2"/>
  </mergeCells>
  <phoneticPr fontId="96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opLeftCell="A7" workbookViewId="0">
      <selection activeCell="F30" sqref="F30"/>
    </sheetView>
  </sheetViews>
  <sheetFormatPr defaultRowHeight="14.25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spans="1:4" ht="19.149999999999999" customHeight="1">
      <c r="A1" s="19" t="s">
        <v>310</v>
      </c>
    </row>
    <row r="2" spans="1:4" ht="23.45" customHeight="1">
      <c r="A2" s="228" t="s">
        <v>715</v>
      </c>
      <c r="B2" s="228"/>
      <c r="C2" s="228"/>
      <c r="D2" s="228"/>
    </row>
    <row r="3" spans="1:4" ht="17.45" customHeight="1">
      <c r="A3" s="36"/>
      <c r="B3" s="39"/>
      <c r="C3" s="39"/>
      <c r="D3" s="66" t="s">
        <v>56</v>
      </c>
    </row>
    <row r="4" spans="1:4" ht="40.5">
      <c r="A4" s="53" t="s">
        <v>77</v>
      </c>
      <c r="B4" s="81" t="s">
        <v>111</v>
      </c>
      <c r="C4" s="89" t="s">
        <v>225</v>
      </c>
      <c r="D4" s="100" t="s">
        <v>229</v>
      </c>
    </row>
    <row r="5" spans="1:4" ht="19.149999999999999" customHeight="1">
      <c r="A5" s="120" t="s">
        <v>328</v>
      </c>
      <c r="B5" s="203">
        <f>SUBTOTAL(9,B6:B20)</f>
        <v>644500</v>
      </c>
      <c r="C5" s="203">
        <f>SUBTOTAL(9,C6:C20)</f>
        <v>941200</v>
      </c>
      <c r="D5" s="143">
        <f>(ROUND(B5/C5,4)-1)*100</f>
        <v>-31.52</v>
      </c>
    </row>
    <row r="6" spans="1:4" ht="19.149999999999999" customHeight="1">
      <c r="A6" s="120" t="s">
        <v>329</v>
      </c>
      <c r="B6" s="203">
        <f>SUBTOTAL(9,B7:B14)</f>
        <v>511100</v>
      </c>
      <c r="C6" s="203">
        <f>SUBTOTAL(9,C7:C14)</f>
        <v>804500</v>
      </c>
      <c r="D6" s="143">
        <f>(ROUND(B6/C6,4)-1)*100</f>
        <v>-36.47</v>
      </c>
    </row>
    <row r="7" spans="1:4" ht="19.149999999999999" customHeight="1">
      <c r="A7" s="120" t="s">
        <v>330</v>
      </c>
      <c r="B7" s="203">
        <v>300000</v>
      </c>
      <c r="C7" s="203">
        <v>440000</v>
      </c>
      <c r="D7" s="178">
        <f t="shared" ref="D7:D14" si="0">(ROUND(B7/C7,4)-1)*100</f>
        <v>-31.82</v>
      </c>
    </row>
    <row r="8" spans="1:4" ht="19.149999999999999" customHeight="1">
      <c r="A8" s="120" t="s">
        <v>331</v>
      </c>
      <c r="B8" s="203">
        <v>117600</v>
      </c>
      <c r="C8" s="203">
        <v>200000</v>
      </c>
      <c r="D8" s="178">
        <f t="shared" si="0"/>
        <v>-41.2</v>
      </c>
    </row>
    <row r="9" spans="1:4" ht="19.149999999999999" customHeight="1">
      <c r="A9" s="120" t="s">
        <v>332</v>
      </c>
      <c r="B9" s="203">
        <v>40000</v>
      </c>
      <c r="C9" s="203">
        <v>98000</v>
      </c>
      <c r="D9" s="178">
        <f t="shared" si="0"/>
        <v>-59.18</v>
      </c>
    </row>
    <row r="10" spans="1:4" ht="19.149999999999999" customHeight="1">
      <c r="A10" s="120" t="s">
        <v>333</v>
      </c>
      <c r="B10" s="203">
        <v>2000</v>
      </c>
      <c r="C10" s="203">
        <v>2000</v>
      </c>
      <c r="D10" s="178">
        <f t="shared" si="0"/>
        <v>0</v>
      </c>
    </row>
    <row r="11" spans="1:4" ht="19.149999999999999" customHeight="1">
      <c r="A11" s="120" t="s">
        <v>334</v>
      </c>
      <c r="B11" s="203">
        <v>30000</v>
      </c>
      <c r="C11" s="203">
        <v>40000</v>
      </c>
      <c r="D11" s="178">
        <f t="shared" si="0"/>
        <v>-25</v>
      </c>
    </row>
    <row r="12" spans="1:4" ht="19.149999999999999" customHeight="1">
      <c r="A12" s="120" t="s">
        <v>335</v>
      </c>
      <c r="B12" s="203">
        <v>4500</v>
      </c>
      <c r="C12" s="203">
        <v>4500</v>
      </c>
      <c r="D12" s="178">
        <f t="shared" si="0"/>
        <v>0</v>
      </c>
    </row>
    <row r="13" spans="1:4" ht="19.149999999999999" customHeight="1">
      <c r="A13" s="120" t="s">
        <v>336</v>
      </c>
      <c r="B13" s="203">
        <v>16000</v>
      </c>
      <c r="C13" s="203">
        <v>19000</v>
      </c>
      <c r="D13" s="178">
        <f t="shared" si="0"/>
        <v>-15.79</v>
      </c>
    </row>
    <row r="14" spans="1:4" ht="19.149999999999999" customHeight="1">
      <c r="A14" s="120" t="s">
        <v>337</v>
      </c>
      <c r="B14" s="203">
        <v>1000</v>
      </c>
      <c r="C14" s="203">
        <v>1000</v>
      </c>
      <c r="D14" s="178">
        <f t="shared" si="0"/>
        <v>0</v>
      </c>
    </row>
    <row r="15" spans="1:4" ht="19.149999999999999" customHeight="1">
      <c r="A15" s="120" t="s">
        <v>338</v>
      </c>
      <c r="B15" s="203">
        <v>40000</v>
      </c>
      <c r="C15" s="203">
        <v>47500</v>
      </c>
      <c r="D15" s="143">
        <f t="shared" ref="D15:D25" si="1">(ROUND(B15/C15,4)-1)*100</f>
        <v>-15.79</v>
      </c>
    </row>
    <row r="16" spans="1:4" ht="19.149999999999999" customHeight="1">
      <c r="A16" s="120" t="s">
        <v>339</v>
      </c>
      <c r="B16" s="203">
        <v>4000</v>
      </c>
      <c r="C16" s="203">
        <v>4500</v>
      </c>
      <c r="D16" s="143">
        <f t="shared" si="1"/>
        <v>-11.11</v>
      </c>
    </row>
    <row r="17" spans="1:4" ht="19.149999999999999" customHeight="1">
      <c r="A17" s="120" t="s">
        <v>340</v>
      </c>
      <c r="B17" s="203">
        <v>60700</v>
      </c>
      <c r="C17" s="203">
        <v>55300</v>
      </c>
      <c r="D17" s="143">
        <f t="shared" si="1"/>
        <v>9.76</v>
      </c>
    </row>
    <row r="18" spans="1:4" ht="19.149999999999999" customHeight="1">
      <c r="A18" s="120" t="s">
        <v>341</v>
      </c>
      <c r="B18" s="203">
        <v>200</v>
      </c>
      <c r="C18" s="203">
        <v>200</v>
      </c>
      <c r="D18" s="143">
        <f t="shared" si="1"/>
        <v>0</v>
      </c>
    </row>
    <row r="19" spans="1:4" ht="19.149999999999999" customHeight="1">
      <c r="A19" s="120" t="s">
        <v>716</v>
      </c>
      <c r="B19" s="203">
        <v>8500</v>
      </c>
      <c r="C19" s="203">
        <v>9200</v>
      </c>
      <c r="D19" s="143">
        <f t="shared" si="1"/>
        <v>-7.61</v>
      </c>
    </row>
    <row r="20" spans="1:4" ht="19.149999999999999" customHeight="1">
      <c r="A20" s="120" t="s">
        <v>342</v>
      </c>
      <c r="B20" s="203">
        <v>20000</v>
      </c>
      <c r="C20" s="203">
        <v>20000</v>
      </c>
      <c r="D20" s="143">
        <f t="shared" si="1"/>
        <v>0</v>
      </c>
    </row>
    <row r="21" spans="1:4" ht="19.149999999999999" customHeight="1">
      <c r="A21" s="120" t="s">
        <v>343</v>
      </c>
      <c r="B21" s="203">
        <f>SUBTOTAL(9,B22:B23)</f>
        <v>5400</v>
      </c>
      <c r="C21" s="203">
        <f>SUBTOTAL(9,C22:C23)</f>
        <v>5700</v>
      </c>
      <c r="D21" s="143">
        <f t="shared" si="1"/>
        <v>-5.26</v>
      </c>
    </row>
    <row r="22" spans="1:4" ht="19.149999999999999" customHeight="1">
      <c r="A22" s="120" t="s">
        <v>344</v>
      </c>
      <c r="B22" s="203">
        <v>3000</v>
      </c>
      <c r="C22" s="204">
        <v>3100</v>
      </c>
      <c r="D22" s="178">
        <f t="shared" si="1"/>
        <v>-3.23</v>
      </c>
    </row>
    <row r="23" spans="1:4" ht="19.149999999999999" customHeight="1">
      <c r="A23" s="120" t="s">
        <v>345</v>
      </c>
      <c r="B23" s="203">
        <v>2400</v>
      </c>
      <c r="C23" s="204">
        <v>2600</v>
      </c>
      <c r="D23" s="178">
        <f t="shared" si="1"/>
        <v>-7.69</v>
      </c>
    </row>
    <row r="24" spans="1:4" ht="19.149999999999999" customHeight="1">
      <c r="A24" s="206" t="s">
        <v>861</v>
      </c>
      <c r="B24" s="207">
        <v>767</v>
      </c>
      <c r="C24" s="208">
        <v>11188</v>
      </c>
      <c r="D24" s="182"/>
    </row>
    <row r="25" spans="1:4" ht="19.149999999999999" customHeight="1">
      <c r="A25" s="53" t="s">
        <v>301</v>
      </c>
      <c r="B25" s="203">
        <f>SUBTOTAL(9,B5:B24)</f>
        <v>650667</v>
      </c>
      <c r="C25" s="203">
        <f>SUBTOTAL(9,C5:C24)</f>
        <v>958088</v>
      </c>
      <c r="D25" s="178">
        <f t="shared" si="1"/>
        <v>-32.090000000000003</v>
      </c>
    </row>
    <row r="26" spans="1:4" ht="19.149999999999999" customHeight="1">
      <c r="A26" s="54" t="s">
        <v>38</v>
      </c>
      <c r="B26" s="203">
        <v>122000</v>
      </c>
      <c r="C26" s="203"/>
      <c r="D26" s="52"/>
    </row>
    <row r="27" spans="1:4" ht="19.149999999999999" customHeight="1">
      <c r="A27" s="54" t="s">
        <v>8</v>
      </c>
      <c r="B27" s="203">
        <f>SUM(B28:B32)</f>
        <v>30000</v>
      </c>
      <c r="C27" s="203"/>
      <c r="D27" s="52"/>
    </row>
    <row r="28" spans="1:4" ht="19.149999999999999" customHeight="1">
      <c r="A28" s="63" t="s">
        <v>116</v>
      </c>
      <c r="B28" s="203"/>
      <c r="C28" s="203"/>
      <c r="D28" s="52"/>
    </row>
    <row r="29" spans="1:4" ht="19.149999999999999" customHeight="1">
      <c r="A29" s="63" t="s">
        <v>117</v>
      </c>
      <c r="B29" s="203"/>
      <c r="C29" s="203"/>
      <c r="D29" s="52"/>
    </row>
    <row r="30" spans="1:4" ht="19.149999999999999" customHeight="1">
      <c r="A30" s="63" t="s">
        <v>113</v>
      </c>
      <c r="B30" s="203">
        <v>30000</v>
      </c>
      <c r="C30" s="203"/>
      <c r="D30" s="52"/>
    </row>
    <row r="31" spans="1:4" ht="19.149999999999999" customHeight="1">
      <c r="A31" s="63" t="s">
        <v>112</v>
      </c>
      <c r="B31" s="203"/>
      <c r="C31" s="203"/>
      <c r="D31" s="52"/>
    </row>
    <row r="32" spans="1:4" ht="19.149999999999999" customHeight="1">
      <c r="A32" s="63" t="s">
        <v>114</v>
      </c>
      <c r="B32" s="205"/>
      <c r="C32" s="205"/>
      <c r="D32" s="65"/>
    </row>
    <row r="33" spans="1:4" ht="19.149999999999999" customHeight="1">
      <c r="A33" s="53" t="s">
        <v>7</v>
      </c>
      <c r="B33" s="121">
        <f>B25+B26+B27</f>
        <v>802667</v>
      </c>
      <c r="C33" s="121">
        <f>C25+C26+C27</f>
        <v>958088</v>
      </c>
      <c r="D33" s="178">
        <f>(ROUND(B33/C33,4)-1)*100</f>
        <v>-16.22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3" sqref="A3"/>
    </sheetView>
  </sheetViews>
  <sheetFormatPr defaultRowHeight="14.25"/>
  <cols>
    <col min="1" max="1" width="23" customWidth="1"/>
    <col min="2" max="9" width="10.375" customWidth="1"/>
    <col min="10" max="10" width="15.125" customWidth="1"/>
  </cols>
  <sheetData>
    <row r="1" spans="1:10" ht="18.600000000000001" customHeight="1">
      <c r="A1" s="19" t="s">
        <v>778</v>
      </c>
    </row>
    <row r="2" spans="1:10" ht="20.25">
      <c r="A2" s="228" t="s">
        <v>862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0">
      <c r="A3" s="37"/>
      <c r="B3" s="37"/>
      <c r="C3" s="37"/>
      <c r="D3" s="37"/>
      <c r="E3" s="37"/>
      <c r="F3" s="37"/>
      <c r="G3" s="37"/>
      <c r="H3" s="37"/>
      <c r="J3" s="97" t="s">
        <v>56</v>
      </c>
    </row>
    <row r="4" spans="1:10" ht="23.45" customHeight="1">
      <c r="A4" s="81" t="s">
        <v>55</v>
      </c>
      <c r="B4" s="53" t="s">
        <v>70</v>
      </c>
      <c r="C4" s="53" t="s">
        <v>149</v>
      </c>
      <c r="D4" s="53" t="s">
        <v>118</v>
      </c>
      <c r="E4" s="53" t="s">
        <v>118</v>
      </c>
      <c r="F4" s="53" t="s">
        <v>118</v>
      </c>
      <c r="G4" s="53" t="s">
        <v>154</v>
      </c>
      <c r="H4" s="53" t="s">
        <v>154</v>
      </c>
      <c r="I4" s="53" t="s">
        <v>154</v>
      </c>
      <c r="J4" s="82" t="s">
        <v>140</v>
      </c>
    </row>
    <row r="5" spans="1:10" ht="25.35" customHeight="1">
      <c r="A5" s="52" t="s">
        <v>59</v>
      </c>
      <c r="B5" s="52"/>
      <c r="C5" s="52"/>
      <c r="D5" s="52"/>
      <c r="E5" s="52"/>
      <c r="F5" s="52"/>
      <c r="G5" s="52"/>
      <c r="H5" s="52"/>
      <c r="I5" s="52"/>
      <c r="J5" s="65"/>
    </row>
    <row r="6" spans="1:10" ht="25.35" customHeight="1">
      <c r="A6" s="52" t="s">
        <v>60</v>
      </c>
      <c r="B6" s="52"/>
      <c r="C6" s="52"/>
      <c r="D6" s="52"/>
      <c r="E6" s="52"/>
      <c r="F6" s="52"/>
      <c r="G6" s="52"/>
      <c r="H6" s="52"/>
      <c r="I6" s="52"/>
      <c r="J6" s="65"/>
    </row>
    <row r="7" spans="1:10" ht="25.35" customHeight="1">
      <c r="A7" s="52" t="s">
        <v>61</v>
      </c>
      <c r="B7" s="52"/>
      <c r="C7" s="52"/>
      <c r="D7" s="52"/>
      <c r="E7" s="52"/>
      <c r="F7" s="52"/>
      <c r="G7" s="52"/>
      <c r="H7" s="52"/>
      <c r="I7" s="52"/>
      <c r="J7" s="65"/>
    </row>
    <row r="8" spans="1:10" ht="25.35" customHeight="1">
      <c r="A8" s="52" t="s">
        <v>62</v>
      </c>
      <c r="B8" s="52"/>
      <c r="C8" s="52"/>
      <c r="D8" s="52"/>
      <c r="E8" s="52"/>
      <c r="F8" s="52"/>
      <c r="G8" s="52"/>
      <c r="H8" s="52"/>
      <c r="I8" s="52"/>
      <c r="J8" s="65"/>
    </row>
    <row r="9" spans="1:10" ht="25.35" customHeight="1">
      <c r="A9" s="52" t="s">
        <v>63</v>
      </c>
      <c r="B9" s="52"/>
      <c r="C9" s="52"/>
      <c r="D9" s="52"/>
      <c r="E9" s="52"/>
      <c r="F9" s="52"/>
      <c r="G9" s="46"/>
      <c r="H9" s="52"/>
      <c r="I9" s="52"/>
      <c r="J9" s="65"/>
    </row>
    <row r="10" spans="1:10" ht="25.35" customHeight="1">
      <c r="A10" s="52" t="s">
        <v>64</v>
      </c>
      <c r="B10" s="52"/>
      <c r="C10" s="52"/>
      <c r="D10" s="52"/>
      <c r="E10" s="52"/>
      <c r="F10" s="52"/>
      <c r="G10" s="52"/>
      <c r="H10" s="52"/>
      <c r="I10" s="52"/>
      <c r="J10" s="65"/>
    </row>
    <row r="11" spans="1:10" ht="25.35" customHeight="1">
      <c r="A11" s="52" t="s">
        <v>65</v>
      </c>
      <c r="B11" s="52"/>
      <c r="C11" s="52"/>
      <c r="D11" s="52"/>
      <c r="E11" s="52"/>
      <c r="F11" s="52"/>
      <c r="G11" s="52"/>
      <c r="H11" s="52"/>
      <c r="I11" s="52"/>
      <c r="J11" s="65"/>
    </row>
    <row r="12" spans="1:10" ht="25.35" customHeight="1">
      <c r="A12" s="52" t="s">
        <v>66</v>
      </c>
      <c r="B12" s="52"/>
      <c r="C12" s="52"/>
      <c r="D12" s="52"/>
      <c r="E12" s="52"/>
      <c r="F12" s="52"/>
      <c r="G12" s="52"/>
      <c r="H12" s="52"/>
      <c r="I12" s="52"/>
      <c r="J12" s="65"/>
    </row>
    <row r="13" spans="1:10" ht="25.35" customHeight="1">
      <c r="A13" s="52" t="s">
        <v>67</v>
      </c>
      <c r="B13" s="52"/>
      <c r="C13" s="52"/>
      <c r="D13" s="52"/>
      <c r="E13" s="52"/>
      <c r="F13" s="52"/>
      <c r="G13" s="52"/>
      <c r="H13" s="52"/>
      <c r="I13" s="52"/>
      <c r="J13" s="65"/>
    </row>
    <row r="14" spans="1:10" ht="25.35" customHeight="1">
      <c r="A14" s="52" t="s">
        <v>68</v>
      </c>
      <c r="B14" s="52"/>
      <c r="C14" s="52"/>
      <c r="D14" s="52"/>
      <c r="E14" s="52"/>
      <c r="F14" s="52"/>
      <c r="G14" s="52"/>
      <c r="H14" s="52"/>
      <c r="I14" s="52"/>
      <c r="J14" s="65"/>
    </row>
    <row r="15" spans="1:10" ht="25.35" customHeight="1">
      <c r="A15" s="52" t="s">
        <v>69</v>
      </c>
      <c r="B15" s="52"/>
      <c r="C15" s="52"/>
      <c r="D15" s="52"/>
      <c r="E15" s="52"/>
      <c r="F15" s="52"/>
      <c r="G15" s="52"/>
      <c r="H15" s="52"/>
      <c r="I15" s="52"/>
      <c r="J15" s="65"/>
    </row>
    <row r="16" spans="1:10" s="83" customFormat="1" ht="25.35" customHeight="1">
      <c r="A16" s="53" t="s">
        <v>275</v>
      </c>
      <c r="B16" s="54"/>
      <c r="C16" s="54"/>
      <c r="D16" s="54"/>
      <c r="E16" s="54"/>
      <c r="F16" s="54"/>
      <c r="G16" s="54"/>
      <c r="H16" s="54"/>
      <c r="I16" s="54"/>
      <c r="J16" s="84"/>
    </row>
    <row r="17" spans="1:10" ht="39.6" customHeight="1">
      <c r="A17" s="229" t="s">
        <v>777</v>
      </c>
      <c r="B17" s="229"/>
      <c r="C17" s="229"/>
      <c r="D17" s="229"/>
      <c r="E17" s="229"/>
      <c r="F17" s="229"/>
      <c r="G17" s="229"/>
      <c r="H17" s="229"/>
      <c r="I17" s="229"/>
      <c r="J17" s="229"/>
    </row>
  </sheetData>
  <mergeCells count="2">
    <mergeCell ref="A2:J2"/>
    <mergeCell ref="A17:J17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opLeftCell="A4" workbookViewId="0">
      <selection activeCell="H12" sqref="H12"/>
    </sheetView>
  </sheetViews>
  <sheetFormatPr defaultRowHeight="14.25"/>
  <cols>
    <col min="1" max="1" width="38.5" customWidth="1"/>
    <col min="2" max="2" width="13" customWidth="1"/>
    <col min="3" max="3" width="14.75" customWidth="1"/>
    <col min="4" max="4" width="18" customWidth="1"/>
  </cols>
  <sheetData>
    <row r="1" spans="1:4">
      <c r="A1" s="19" t="s">
        <v>779</v>
      </c>
    </row>
    <row r="2" spans="1:4" ht="20.25">
      <c r="A2" s="228" t="s">
        <v>863</v>
      </c>
      <c r="B2" s="228"/>
      <c r="C2" s="228"/>
      <c r="D2" s="228"/>
    </row>
    <row r="3" spans="1:4" ht="24.6" customHeight="1">
      <c r="A3" s="38"/>
      <c r="B3" s="39"/>
      <c r="C3" s="39"/>
      <c r="D3" s="80" t="s">
        <v>56</v>
      </c>
    </row>
    <row r="4" spans="1:4" ht="48.6" customHeight="1">
      <c r="A4" s="87" t="s">
        <v>55</v>
      </c>
      <c r="B4" s="87" t="s">
        <v>111</v>
      </c>
      <c r="C4" s="89" t="s">
        <v>225</v>
      </c>
      <c r="D4" s="100" t="s">
        <v>229</v>
      </c>
    </row>
    <row r="5" spans="1:4" ht="23.45" customHeight="1">
      <c r="A5" s="52" t="s">
        <v>71</v>
      </c>
      <c r="B5" s="52"/>
      <c r="C5" s="52"/>
      <c r="D5" s="52"/>
    </row>
    <row r="6" spans="1:4" ht="23.45" customHeight="1">
      <c r="A6" s="52" t="s">
        <v>72</v>
      </c>
      <c r="B6" s="52"/>
      <c r="C6" s="52"/>
      <c r="D6" s="52"/>
    </row>
    <row r="7" spans="1:4" ht="23.45" customHeight="1">
      <c r="A7" s="64" t="s">
        <v>107</v>
      </c>
      <c r="B7" s="52"/>
      <c r="C7" s="52"/>
      <c r="D7" s="52"/>
    </row>
    <row r="8" spans="1:4" ht="23.45" customHeight="1">
      <c r="A8" s="63" t="s">
        <v>108</v>
      </c>
      <c r="B8" s="52"/>
      <c r="C8" s="52"/>
      <c r="D8" s="52"/>
    </row>
    <row r="9" spans="1:4" ht="23.45" customHeight="1">
      <c r="A9" s="63" t="s">
        <v>109</v>
      </c>
      <c r="B9" s="52"/>
      <c r="C9" s="52"/>
      <c r="D9" s="52"/>
    </row>
    <row r="10" spans="1:4" ht="23.45" customHeight="1">
      <c r="A10" s="63" t="s">
        <v>110</v>
      </c>
      <c r="B10" s="52"/>
      <c r="C10" s="52"/>
      <c r="D10" s="52"/>
    </row>
    <row r="11" spans="1:4" ht="23.45" customHeight="1">
      <c r="A11" s="52" t="s">
        <v>73</v>
      </c>
      <c r="B11" s="52"/>
      <c r="C11" s="52"/>
      <c r="D11" s="52"/>
    </row>
    <row r="12" spans="1:4" ht="23.45" customHeight="1">
      <c r="A12" s="52" t="s">
        <v>74</v>
      </c>
      <c r="B12" s="52"/>
      <c r="C12" s="52"/>
      <c r="D12" s="52"/>
    </row>
    <row r="13" spans="1:4" ht="23.45" customHeight="1">
      <c r="A13" s="52" t="s">
        <v>103</v>
      </c>
      <c r="B13" s="52">
        <v>5000</v>
      </c>
      <c r="C13" s="52">
        <v>12000</v>
      </c>
      <c r="D13" s="143">
        <f>(ROUND(B13/C13,4)-1)*100</f>
        <v>-58.33</v>
      </c>
    </row>
    <row r="14" spans="1:4" ht="23.45" customHeight="1">
      <c r="A14" s="53" t="s">
        <v>300</v>
      </c>
      <c r="B14" s="52">
        <f>B5+B6+B11+B13+B12</f>
        <v>5000</v>
      </c>
      <c r="C14" s="52">
        <f>C5+C6+C11+C13+C12</f>
        <v>12000</v>
      </c>
      <c r="D14" s="143">
        <f>(ROUND(B14/C14,4)-1)*100</f>
        <v>-58.33</v>
      </c>
    </row>
    <row r="15" spans="1:4" ht="23.45" customHeight="1">
      <c r="A15" s="52" t="s">
        <v>105</v>
      </c>
      <c r="B15" s="52"/>
      <c r="C15" s="52"/>
      <c r="D15" s="52"/>
    </row>
    <row r="16" spans="1:4" ht="23.45" customHeight="1">
      <c r="A16" s="108" t="s">
        <v>106</v>
      </c>
      <c r="B16" s="52"/>
      <c r="C16" s="52"/>
      <c r="D16" s="52"/>
    </row>
    <row r="17" spans="1:4" ht="23.45" customHeight="1">
      <c r="A17" s="53" t="s">
        <v>276</v>
      </c>
      <c r="B17" s="52">
        <v>5000</v>
      </c>
      <c r="C17" s="52">
        <v>12000</v>
      </c>
      <c r="D17" s="143">
        <f>(ROUND(B17/C17,4)-1)*100</f>
        <v>-58.33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workbookViewId="0">
      <selection activeCell="B35" sqref="B35"/>
    </sheetView>
  </sheetViews>
  <sheetFormatPr defaultRowHeight="14.25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4">
      <c r="A1" s="19" t="s">
        <v>780</v>
      </c>
    </row>
    <row r="2" spans="1:4" ht="26.45" customHeight="1">
      <c r="A2" s="228" t="s">
        <v>864</v>
      </c>
      <c r="B2" s="228"/>
      <c r="C2" s="228"/>
      <c r="D2" s="228"/>
    </row>
    <row r="3" spans="1:4">
      <c r="A3" s="38"/>
      <c r="B3" s="39"/>
      <c r="C3" s="39"/>
      <c r="D3" s="80" t="s">
        <v>56</v>
      </c>
    </row>
    <row r="4" spans="1:4" ht="44.25" customHeight="1">
      <c r="A4" s="87" t="s">
        <v>55</v>
      </c>
      <c r="B4" s="87" t="s">
        <v>111</v>
      </c>
      <c r="C4" s="89" t="s">
        <v>225</v>
      </c>
      <c r="D4" s="100" t="s">
        <v>229</v>
      </c>
    </row>
    <row r="5" spans="1:4" ht="18.600000000000001" customHeight="1">
      <c r="A5" s="58" t="s">
        <v>90</v>
      </c>
      <c r="B5" s="52">
        <v>1500</v>
      </c>
      <c r="C5" s="52">
        <v>1000</v>
      </c>
      <c r="D5" s="143">
        <f>(ROUND(B5/C5,4)-1)*100</f>
        <v>50</v>
      </c>
    </row>
    <row r="6" spans="1:4" ht="18.600000000000001" customHeight="1">
      <c r="A6" s="58" t="s">
        <v>98</v>
      </c>
      <c r="B6" s="52"/>
      <c r="C6" s="52"/>
      <c r="D6" s="52"/>
    </row>
    <row r="7" spans="1:4" ht="18.600000000000001" customHeight="1">
      <c r="A7" s="61" t="s">
        <v>97</v>
      </c>
      <c r="B7" s="52"/>
      <c r="C7" s="52"/>
      <c r="D7" s="52"/>
    </row>
    <row r="8" spans="1:4" ht="18.600000000000001" customHeight="1">
      <c r="A8" s="61" t="s">
        <v>96</v>
      </c>
      <c r="B8" s="52"/>
      <c r="C8" s="52"/>
      <c r="D8" s="52"/>
    </row>
    <row r="9" spans="1:4" ht="18.600000000000001" customHeight="1">
      <c r="A9" s="61" t="s">
        <v>95</v>
      </c>
      <c r="B9" s="52"/>
      <c r="C9" s="52"/>
      <c r="D9" s="52"/>
    </row>
    <row r="10" spans="1:4" ht="18.600000000000001" customHeight="1">
      <c r="A10" s="61" t="s">
        <v>78</v>
      </c>
      <c r="B10" s="52"/>
      <c r="C10" s="52"/>
      <c r="D10" s="52"/>
    </row>
    <row r="11" spans="1:4" ht="18.600000000000001" customHeight="1">
      <c r="A11" s="61" t="s">
        <v>79</v>
      </c>
      <c r="B11" s="52"/>
      <c r="C11" s="52"/>
      <c r="D11" s="52"/>
    </row>
    <row r="12" spans="1:4" ht="18.600000000000001" customHeight="1">
      <c r="A12" s="61" t="s">
        <v>80</v>
      </c>
      <c r="B12" s="52"/>
      <c r="C12" s="52"/>
      <c r="D12" s="52"/>
    </row>
    <row r="13" spans="1:4" ht="18.600000000000001" customHeight="1">
      <c r="A13" s="61" t="s">
        <v>81</v>
      </c>
      <c r="B13" s="52"/>
      <c r="C13" s="52"/>
      <c r="D13" s="52"/>
    </row>
    <row r="14" spans="1:4" ht="18.600000000000001" customHeight="1">
      <c r="A14" s="61" t="s">
        <v>82</v>
      </c>
      <c r="B14" s="52">
        <v>1500</v>
      </c>
      <c r="C14" s="52">
        <v>1000</v>
      </c>
      <c r="D14" s="143">
        <f>(ROUND(B14/C14,4)-1)*100</f>
        <v>50</v>
      </c>
    </row>
    <row r="15" spans="1:4" ht="18.600000000000001" customHeight="1">
      <c r="A15" s="58" t="s">
        <v>91</v>
      </c>
      <c r="B15" s="60"/>
      <c r="C15" s="60">
        <v>1800</v>
      </c>
      <c r="D15" s="143">
        <f>(ROUND(B15/C15,4)-1)*100</f>
        <v>-100</v>
      </c>
    </row>
    <row r="16" spans="1:4" ht="18.600000000000001" customHeight="1">
      <c r="A16" s="62" t="s">
        <v>99</v>
      </c>
      <c r="B16" s="60"/>
      <c r="C16" s="60"/>
      <c r="D16" s="60"/>
    </row>
    <row r="17" spans="1:4" ht="18.600000000000001" customHeight="1">
      <c r="A17" s="61" t="s">
        <v>83</v>
      </c>
      <c r="B17" s="60"/>
      <c r="C17" s="60"/>
      <c r="D17" s="60"/>
    </row>
    <row r="18" spans="1:4" ht="18.600000000000001" customHeight="1">
      <c r="A18" s="61" t="s">
        <v>84</v>
      </c>
      <c r="B18" s="60"/>
      <c r="C18" s="60"/>
      <c r="D18" s="60"/>
    </row>
    <row r="19" spans="1:4" ht="18.600000000000001" customHeight="1">
      <c r="A19" s="61" t="s">
        <v>85</v>
      </c>
      <c r="B19" s="60"/>
      <c r="C19" s="60"/>
      <c r="D19" s="60"/>
    </row>
    <row r="20" spans="1:4" ht="18.600000000000001" customHeight="1">
      <c r="A20" s="61" t="s">
        <v>86</v>
      </c>
      <c r="B20" s="60"/>
      <c r="C20" s="60"/>
      <c r="D20" s="60"/>
    </row>
    <row r="21" spans="1:4" ht="18.600000000000001" customHeight="1">
      <c r="A21" s="61" t="s">
        <v>87</v>
      </c>
      <c r="B21" s="60"/>
      <c r="C21" s="60"/>
      <c r="D21" s="60"/>
    </row>
    <row r="22" spans="1:4" ht="18.600000000000001" customHeight="1">
      <c r="A22" s="61" t="s">
        <v>88</v>
      </c>
      <c r="B22" s="60"/>
      <c r="C22" s="60"/>
      <c r="D22" s="60"/>
    </row>
    <row r="23" spans="1:4" ht="18.600000000000001" customHeight="1">
      <c r="A23" s="61" t="s">
        <v>89</v>
      </c>
      <c r="B23" s="60"/>
      <c r="C23" s="60">
        <v>1800</v>
      </c>
      <c r="D23" s="143">
        <f>(ROUND(B23/C23,4)-1)*100</f>
        <v>-100</v>
      </c>
    </row>
    <row r="24" spans="1:4" ht="18.600000000000001" customHeight="1">
      <c r="A24" s="58" t="s">
        <v>92</v>
      </c>
      <c r="B24" s="60">
        <v>3500</v>
      </c>
      <c r="C24" s="60">
        <v>9200</v>
      </c>
      <c r="D24" s="143">
        <f>(ROUND(B24/C24,4)-1)*100</f>
        <v>-61.96</v>
      </c>
    </row>
    <row r="25" spans="1:4" ht="18.600000000000001" customHeight="1">
      <c r="A25" s="58" t="s">
        <v>100</v>
      </c>
      <c r="B25" s="60">
        <v>3500</v>
      </c>
      <c r="C25" s="60">
        <v>9200</v>
      </c>
      <c r="D25" s="143">
        <f>(ROUND(B25/C25,4)-1)*100</f>
        <v>-61.96</v>
      </c>
    </row>
    <row r="26" spans="1:4" ht="18.600000000000001" customHeight="1">
      <c r="A26" s="58" t="s">
        <v>93</v>
      </c>
      <c r="B26" s="59"/>
      <c r="C26" s="59"/>
      <c r="D26" s="59"/>
    </row>
    <row r="27" spans="1:4" ht="18.600000000000001" customHeight="1">
      <c r="A27" s="58" t="s">
        <v>101</v>
      </c>
      <c r="B27" s="60"/>
      <c r="C27" s="60"/>
      <c r="D27" s="60"/>
    </row>
    <row r="28" spans="1:4" ht="18.600000000000001" customHeight="1">
      <c r="A28" s="58" t="s">
        <v>102</v>
      </c>
      <c r="B28" s="60"/>
      <c r="C28" s="60"/>
      <c r="D28" s="60"/>
    </row>
    <row r="29" spans="1:4" ht="18.600000000000001" customHeight="1">
      <c r="A29" s="58" t="s">
        <v>277</v>
      </c>
      <c r="B29" s="60"/>
      <c r="C29" s="60"/>
      <c r="D29" s="60"/>
    </row>
    <row r="30" spans="1:4" ht="18.600000000000001" customHeight="1">
      <c r="A30" s="58" t="s">
        <v>94</v>
      </c>
      <c r="B30" s="59"/>
      <c r="C30" s="59"/>
      <c r="D30" s="143"/>
    </row>
    <row r="31" spans="1:4" ht="18.600000000000001" customHeight="1">
      <c r="A31" s="53" t="s">
        <v>278</v>
      </c>
      <c r="B31" s="60">
        <f>B5+B15+B24+B26+B30</f>
        <v>5000</v>
      </c>
      <c r="C31" s="60">
        <f>C5+C15+C24+C26+C30</f>
        <v>12000</v>
      </c>
      <c r="D31" s="143">
        <f>(ROUND(B31/C31,4)-1)*100</f>
        <v>-58.33</v>
      </c>
    </row>
    <row r="32" spans="1:4" ht="18.600000000000001" customHeight="1">
      <c r="A32" s="55" t="s">
        <v>104</v>
      </c>
      <c r="B32" s="60"/>
      <c r="C32" s="60"/>
      <c r="D32" s="60"/>
    </row>
    <row r="33" spans="1:4" ht="18.600000000000001" customHeight="1">
      <c r="A33" s="52" t="s">
        <v>75</v>
      </c>
      <c r="B33" s="60"/>
      <c r="C33" s="60"/>
      <c r="D33" s="60"/>
    </row>
    <row r="34" spans="1:4" ht="18.600000000000001" customHeight="1">
      <c r="A34" s="53" t="s">
        <v>302</v>
      </c>
      <c r="B34" s="60">
        <v>5000</v>
      </c>
      <c r="C34" s="60">
        <v>12000</v>
      </c>
      <c r="D34" s="143">
        <f>(ROUND(B34/C34,4)-1)*100</f>
        <v>-58.33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selection activeCell="I14" sqref="I14"/>
    </sheetView>
  </sheetViews>
  <sheetFormatPr defaultColWidth="9" defaultRowHeight="14.25"/>
  <cols>
    <col min="1" max="1" width="37.375" style="42" customWidth="1"/>
    <col min="2" max="2" width="14.125" style="43" customWidth="1"/>
    <col min="3" max="3" width="14.125" style="42" customWidth="1"/>
    <col min="4" max="4" width="21.75" style="42" customWidth="1"/>
    <col min="5" max="16384" width="9" style="42"/>
  </cols>
  <sheetData>
    <row r="1" spans="1:4" ht="19.350000000000001" customHeight="1">
      <c r="A1" s="42" t="s">
        <v>781</v>
      </c>
    </row>
    <row r="2" spans="1:4" ht="24.75" customHeight="1">
      <c r="A2" s="230" t="s">
        <v>865</v>
      </c>
      <c r="B2" s="230"/>
      <c r="C2" s="230"/>
      <c r="D2" s="230"/>
    </row>
    <row r="3" spans="1:4" ht="17.45" customHeight="1">
      <c r="A3" s="44"/>
      <c r="B3" s="33"/>
      <c r="C3" s="34"/>
      <c r="D3" s="35" t="s">
        <v>56</v>
      </c>
    </row>
    <row r="4" spans="1:4" ht="36.75" customHeight="1">
      <c r="A4" s="56" t="s">
        <v>76</v>
      </c>
      <c r="B4" s="57" t="s">
        <v>111</v>
      </c>
      <c r="C4" s="102" t="s">
        <v>225</v>
      </c>
      <c r="D4" s="102" t="s">
        <v>229</v>
      </c>
    </row>
    <row r="5" spans="1:4" ht="21" customHeight="1">
      <c r="A5" s="133" t="s">
        <v>717</v>
      </c>
      <c r="B5" s="141">
        <f t="shared" ref="B5" si="0">SUBTOTAL(9,B6:B20)</f>
        <v>197643</v>
      </c>
      <c r="C5" s="138">
        <f>SUBTOTAL(9,C6:C20)</f>
        <v>193063</v>
      </c>
      <c r="D5" s="142">
        <f>(ROUND(B5/C5,4)-1)*100</f>
        <v>2.37</v>
      </c>
    </row>
    <row r="6" spans="1:4" ht="21" customHeight="1">
      <c r="A6" s="133" t="s">
        <v>346</v>
      </c>
      <c r="B6" s="141">
        <f t="shared" ref="B6:C6" si="1">SUBTOTAL(9,B7:B10)</f>
        <v>55898</v>
      </c>
      <c r="C6" s="138">
        <f t="shared" si="1"/>
        <v>53579</v>
      </c>
      <c r="D6" s="142">
        <f>(ROUND(B6/C6,4)-1)*100</f>
        <v>4.33</v>
      </c>
    </row>
    <row r="7" spans="1:4" ht="21" customHeight="1">
      <c r="A7" s="133" t="s">
        <v>347</v>
      </c>
      <c r="B7" s="141">
        <v>11849</v>
      </c>
      <c r="C7" s="138">
        <v>12765</v>
      </c>
      <c r="D7" s="147"/>
    </row>
    <row r="8" spans="1:4" ht="21" customHeight="1">
      <c r="A8" s="133" t="s">
        <v>348</v>
      </c>
      <c r="B8" s="141">
        <v>28341</v>
      </c>
      <c r="C8" s="138">
        <v>25951</v>
      </c>
      <c r="D8" s="147"/>
    </row>
    <row r="9" spans="1:4" ht="21" customHeight="1">
      <c r="A9" s="133" t="s">
        <v>349</v>
      </c>
      <c r="B9" s="141">
        <v>12564</v>
      </c>
      <c r="C9" s="138">
        <v>9897</v>
      </c>
      <c r="D9" s="148"/>
    </row>
    <row r="10" spans="1:4" ht="21" customHeight="1">
      <c r="A10" s="133" t="s">
        <v>350</v>
      </c>
      <c r="B10" s="141">
        <v>3144</v>
      </c>
      <c r="C10" s="138">
        <v>4966</v>
      </c>
      <c r="D10" s="148"/>
    </row>
    <row r="11" spans="1:4" ht="21" customHeight="1">
      <c r="A11" s="134" t="s">
        <v>718</v>
      </c>
      <c r="B11" s="141">
        <f t="shared" ref="B11:C11" si="2">SUBTOTAL(9,B12:B14)</f>
        <v>32345</v>
      </c>
      <c r="C11" s="138">
        <f t="shared" si="2"/>
        <v>31205</v>
      </c>
      <c r="D11" s="142">
        <f>(ROUND(B11/C11,4)-1)*100</f>
        <v>3.65</v>
      </c>
    </row>
    <row r="12" spans="1:4" ht="21" customHeight="1">
      <c r="A12" s="133" t="s">
        <v>351</v>
      </c>
      <c r="B12" s="141">
        <v>24500</v>
      </c>
      <c r="C12" s="138">
        <v>23454.5</v>
      </c>
      <c r="D12" s="148"/>
    </row>
    <row r="13" spans="1:4" ht="21" customHeight="1">
      <c r="A13" s="133" t="s">
        <v>352</v>
      </c>
      <c r="B13" s="141">
        <v>7310</v>
      </c>
      <c r="C13" s="138">
        <v>7250</v>
      </c>
      <c r="D13" s="148"/>
    </row>
    <row r="14" spans="1:4" ht="21" customHeight="1">
      <c r="A14" s="133" t="s">
        <v>353</v>
      </c>
      <c r="B14" s="141">
        <v>535</v>
      </c>
      <c r="C14" s="138">
        <v>500</v>
      </c>
      <c r="D14" s="148"/>
    </row>
    <row r="15" spans="1:4" ht="21" customHeight="1">
      <c r="A15" s="133" t="s">
        <v>354</v>
      </c>
      <c r="B15" s="141">
        <f t="shared" ref="B15:C15" si="3">SUBTOTAL(9,B16:B20)</f>
        <v>109400</v>
      </c>
      <c r="C15" s="138">
        <f t="shared" si="3"/>
        <v>108279</v>
      </c>
      <c r="D15" s="142">
        <f>(ROUND(B15/C15,4)-1)*100</f>
        <v>1.04</v>
      </c>
    </row>
    <row r="16" spans="1:4" ht="21" customHeight="1">
      <c r="A16" s="133" t="s">
        <v>355</v>
      </c>
      <c r="B16" s="141">
        <v>53129</v>
      </c>
      <c r="C16" s="138">
        <v>53712</v>
      </c>
      <c r="D16" s="148"/>
    </row>
    <row r="17" spans="1:4" ht="21" customHeight="1">
      <c r="A17" s="133" t="s">
        <v>356</v>
      </c>
      <c r="B17" s="141">
        <v>26371</v>
      </c>
      <c r="C17" s="139">
        <v>25304</v>
      </c>
      <c r="D17" s="148"/>
    </row>
    <row r="18" spans="1:4" ht="21" customHeight="1">
      <c r="A18" s="133" t="s">
        <v>357</v>
      </c>
      <c r="B18" s="141">
        <v>12200</v>
      </c>
      <c r="C18" s="139">
        <v>11738</v>
      </c>
      <c r="D18" s="148"/>
    </row>
    <row r="19" spans="1:4" ht="21" customHeight="1">
      <c r="A19" s="135" t="s">
        <v>358</v>
      </c>
      <c r="B19" s="141">
        <v>17000</v>
      </c>
      <c r="C19" s="139">
        <v>16863.13</v>
      </c>
      <c r="D19" s="148"/>
    </row>
    <row r="20" spans="1:4" ht="21" customHeight="1">
      <c r="A20" s="135" t="s">
        <v>719</v>
      </c>
      <c r="B20" s="141">
        <v>700</v>
      </c>
      <c r="C20" s="139">
        <v>662</v>
      </c>
      <c r="D20" s="148"/>
    </row>
    <row r="21" spans="1:4" ht="21" customHeight="1">
      <c r="A21" s="231" t="s">
        <v>359</v>
      </c>
      <c r="B21" s="232">
        <f t="shared" ref="B21:C21" si="4">SUBTOTAL(9,B24:B41)</f>
        <v>286162</v>
      </c>
      <c r="C21" s="233">
        <f t="shared" si="4"/>
        <v>283069</v>
      </c>
      <c r="D21" s="234">
        <f>(ROUND(B21/C21,4)-1)*100</f>
        <v>1.0900000000000001</v>
      </c>
    </row>
    <row r="22" spans="1:4" ht="21" customHeight="1">
      <c r="A22" s="231"/>
      <c r="B22" s="232"/>
      <c r="C22" s="233"/>
      <c r="D22" s="234"/>
    </row>
    <row r="23" spans="1:4" ht="21" customHeight="1">
      <c r="A23" s="231"/>
      <c r="B23" s="232"/>
      <c r="C23" s="233"/>
      <c r="D23" s="234"/>
    </row>
    <row r="24" spans="1:4" ht="21" customHeight="1">
      <c r="A24" s="136" t="s">
        <v>360</v>
      </c>
      <c r="B24" s="141">
        <f t="shared" ref="B24:C24" si="5">SUBTOTAL(9,B25:B26)</f>
        <v>127194</v>
      </c>
      <c r="C24" s="138">
        <f t="shared" si="5"/>
        <v>124700</v>
      </c>
      <c r="D24" s="142">
        <f>(ROUND(B24/C24,4)-1)*100</f>
        <v>2</v>
      </c>
    </row>
    <row r="25" spans="1:4" ht="21" customHeight="1">
      <c r="A25" s="136" t="s">
        <v>361</v>
      </c>
      <c r="B25" s="139">
        <v>127194</v>
      </c>
      <c r="C25" s="139">
        <v>124700</v>
      </c>
      <c r="D25" s="148"/>
    </row>
    <row r="26" spans="1:4" ht="21" customHeight="1">
      <c r="A26" s="136" t="s">
        <v>362</v>
      </c>
      <c r="B26" s="141"/>
      <c r="C26" s="139"/>
      <c r="D26" s="148"/>
    </row>
    <row r="27" spans="1:4" ht="21" customHeight="1">
      <c r="A27" s="136" t="s">
        <v>363</v>
      </c>
      <c r="B27" s="141">
        <f t="shared" ref="B27:C27" si="6">SUBTOTAL(9,B28:B29)</f>
        <v>70469</v>
      </c>
      <c r="C27" s="138">
        <f t="shared" si="6"/>
        <v>69088</v>
      </c>
      <c r="D27" s="142">
        <f>(ROUND(B27/C27,4)-1)*100</f>
        <v>2</v>
      </c>
    </row>
    <row r="28" spans="1:4" ht="21" customHeight="1">
      <c r="A28" s="136" t="s">
        <v>364</v>
      </c>
      <c r="B28" s="181">
        <v>70469</v>
      </c>
      <c r="C28" s="138">
        <v>69088</v>
      </c>
      <c r="D28" s="148"/>
    </row>
    <row r="29" spans="1:4" ht="21" customHeight="1">
      <c r="A29" s="136" t="s">
        <v>362</v>
      </c>
      <c r="B29" s="141"/>
      <c r="C29" s="138"/>
      <c r="D29" s="148"/>
    </row>
    <row r="30" spans="1:4" ht="21" customHeight="1">
      <c r="A30" s="136" t="s">
        <v>365</v>
      </c>
      <c r="B30" s="141">
        <f t="shared" ref="B30:C30" si="7">SUBTOTAL(9,B31:B32)</f>
        <v>4616</v>
      </c>
      <c r="C30" s="138">
        <f t="shared" si="7"/>
        <v>4525</v>
      </c>
      <c r="D30" s="142">
        <f>(ROUND(B30/C30,4)-1)*100</f>
        <v>2.0099999999999998</v>
      </c>
    </row>
    <row r="31" spans="1:4" ht="21" customHeight="1">
      <c r="A31" s="136" t="s">
        <v>366</v>
      </c>
      <c r="B31" s="141">
        <v>4615.5</v>
      </c>
      <c r="C31" s="138">
        <v>4525</v>
      </c>
      <c r="D31" s="148"/>
    </row>
    <row r="32" spans="1:4" ht="21" customHeight="1">
      <c r="A32" s="136" t="s">
        <v>362</v>
      </c>
      <c r="B32" s="141"/>
      <c r="C32" s="138"/>
      <c r="D32" s="148"/>
    </row>
    <row r="33" spans="1:4" ht="21" customHeight="1">
      <c r="A33" s="136" t="s">
        <v>367</v>
      </c>
      <c r="B33" s="141">
        <f t="shared" ref="B33:C33" si="8">SUBTOTAL(9,B34:B35)</f>
        <v>6883</v>
      </c>
      <c r="C33" s="138">
        <f t="shared" si="8"/>
        <v>6748</v>
      </c>
      <c r="D33" s="142">
        <f>(ROUND(B33/C33,4)-1)*100</f>
        <v>2</v>
      </c>
    </row>
    <row r="34" spans="1:4" ht="21" customHeight="1">
      <c r="A34" s="136" t="s">
        <v>368</v>
      </c>
      <c r="B34" s="141">
        <v>6883</v>
      </c>
      <c r="C34" s="180">
        <v>6748</v>
      </c>
      <c r="D34" s="149"/>
    </row>
    <row r="35" spans="1:4" ht="21" customHeight="1">
      <c r="A35" s="136" t="s">
        <v>362</v>
      </c>
      <c r="B35" s="141"/>
      <c r="C35" s="140"/>
      <c r="D35" s="149"/>
    </row>
    <row r="36" spans="1:4" ht="21" customHeight="1">
      <c r="A36" s="136" t="s">
        <v>369</v>
      </c>
      <c r="B36" s="141">
        <f t="shared" ref="B36:C36" si="9">SUBTOTAL(9,B37:B38)</f>
        <v>0</v>
      </c>
      <c r="C36" s="138">
        <f t="shared" si="9"/>
        <v>5710</v>
      </c>
      <c r="D36" s="142">
        <f>(ROUND(B36/C36,4)-1)*100</f>
        <v>-100</v>
      </c>
    </row>
    <row r="37" spans="1:4" ht="21" customHeight="1">
      <c r="A37" s="136" t="s">
        <v>370</v>
      </c>
      <c r="B37" s="141"/>
      <c r="C37" s="138">
        <v>5310</v>
      </c>
      <c r="D37" s="149"/>
    </row>
    <row r="38" spans="1:4" ht="21" customHeight="1">
      <c r="A38" s="136" t="s">
        <v>362</v>
      </c>
      <c r="B38" s="141"/>
      <c r="C38" s="140">
        <v>400</v>
      </c>
      <c r="D38" s="149"/>
    </row>
    <row r="39" spans="1:4" ht="21" customHeight="1">
      <c r="A39" s="133" t="s">
        <v>371</v>
      </c>
      <c r="B39" s="141">
        <f t="shared" ref="B39:C39" si="10">SUBTOTAL(9,B40:B41)</f>
        <v>77000</v>
      </c>
      <c r="C39" s="138">
        <f t="shared" si="10"/>
        <v>72298</v>
      </c>
      <c r="D39" s="142">
        <f>(ROUND(B39/C39,4)-1)*100</f>
        <v>6.5</v>
      </c>
    </row>
    <row r="40" spans="1:4" ht="21" customHeight="1">
      <c r="A40" s="136" t="s">
        <v>372</v>
      </c>
      <c r="B40" s="141">
        <v>77000</v>
      </c>
      <c r="C40" s="138">
        <v>72298</v>
      </c>
      <c r="D40" s="149"/>
    </row>
    <row r="41" spans="1:4" ht="21" customHeight="1">
      <c r="A41" s="136" t="s">
        <v>362</v>
      </c>
      <c r="B41" s="141"/>
      <c r="C41" s="138"/>
      <c r="D41" s="149"/>
    </row>
    <row r="42" spans="1:4" ht="21" customHeight="1">
      <c r="A42" s="137" t="s">
        <v>720</v>
      </c>
      <c r="B42" s="141">
        <f t="shared" ref="B42:C42" si="11">SUBTOTAL(9,B5:B41)</f>
        <v>483805</v>
      </c>
      <c r="C42" s="138">
        <f t="shared" si="11"/>
        <v>476132</v>
      </c>
      <c r="D42" s="142">
        <f>(ROUND(B42/C42,4)-1)*100</f>
        <v>1.61</v>
      </c>
    </row>
  </sheetData>
  <mergeCells count="5">
    <mergeCell ref="A2:D2"/>
    <mergeCell ref="A21:A23"/>
    <mergeCell ref="B21:B23"/>
    <mergeCell ref="C21:C23"/>
    <mergeCell ref="D21:D23"/>
  </mergeCells>
  <phoneticPr fontId="37" type="noConversion"/>
  <conditionalFormatting sqref="A5:A9">
    <cfRule type="expression" dxfId="1" priority="1" stopIfTrue="1">
      <formula>"len($A:$A)=3"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workbookViewId="0">
      <selection activeCell="A10" sqref="A10"/>
    </sheetView>
  </sheetViews>
  <sheetFormatPr defaultColWidth="9" defaultRowHeight="14.25"/>
  <cols>
    <col min="1" max="1" width="46" style="42" customWidth="1"/>
    <col min="2" max="2" width="13" style="43" customWidth="1"/>
    <col min="3" max="3" width="13.375" style="42" customWidth="1"/>
    <col min="4" max="4" width="17.375" style="42" customWidth="1"/>
    <col min="5" max="16384" width="9" style="42"/>
  </cols>
  <sheetData>
    <row r="1" spans="1:4" ht="19.350000000000001" customHeight="1">
      <c r="A1" s="42" t="s">
        <v>782</v>
      </c>
    </row>
    <row r="2" spans="1:4" ht="26.45" customHeight="1">
      <c r="A2" s="230" t="s">
        <v>868</v>
      </c>
      <c r="B2" s="230"/>
      <c r="C2" s="230"/>
      <c r="D2" s="230"/>
    </row>
    <row r="3" spans="1:4" ht="17.45" customHeight="1">
      <c r="A3" s="44"/>
      <c r="B3" s="33"/>
      <c r="C3" s="34"/>
      <c r="D3" s="35" t="s">
        <v>56</v>
      </c>
    </row>
    <row r="4" spans="1:4" ht="44.45" customHeight="1">
      <c r="A4" s="144" t="s">
        <v>76</v>
      </c>
      <c r="B4" s="145" t="s">
        <v>111</v>
      </c>
      <c r="C4" s="146" t="s">
        <v>225</v>
      </c>
      <c r="D4" s="146" t="s">
        <v>229</v>
      </c>
    </row>
    <row r="5" spans="1:4" ht="18.75" customHeight="1">
      <c r="A5" s="150" t="s">
        <v>721</v>
      </c>
      <c r="B5" s="141">
        <f>SUBTOTAL(9,B6:B13)</f>
        <v>144100</v>
      </c>
      <c r="C5" s="141">
        <f>SUBTOTAL(9,C6:C13)</f>
        <v>140097</v>
      </c>
      <c r="D5" s="142">
        <f>(ROUND(B5/C5,4)-1)*100</f>
        <v>2.86</v>
      </c>
    </row>
    <row r="6" spans="1:4" ht="18.75" customHeight="1">
      <c r="A6" s="150" t="s">
        <v>373</v>
      </c>
      <c r="B6" s="180">
        <f>SUBTOTAL(9,B7:B9)</f>
        <v>40110</v>
      </c>
      <c r="C6" s="141">
        <f>SUBTOTAL(9,C7:C9)</f>
        <v>39352</v>
      </c>
      <c r="D6" s="142">
        <f>(ROUND(B6/C6,4)-1)*100</f>
        <v>1.93</v>
      </c>
    </row>
    <row r="7" spans="1:4" ht="18.75" customHeight="1">
      <c r="A7" s="150" t="s">
        <v>374</v>
      </c>
      <c r="B7" s="124">
        <v>38310</v>
      </c>
      <c r="C7" s="141">
        <v>37326</v>
      </c>
      <c r="D7" s="147"/>
    </row>
    <row r="8" spans="1:4" ht="18.75" customHeight="1">
      <c r="A8" s="150" t="s">
        <v>375</v>
      </c>
      <c r="B8" s="124">
        <v>1800</v>
      </c>
      <c r="C8" s="141">
        <v>1669</v>
      </c>
      <c r="D8" s="147"/>
    </row>
    <row r="9" spans="1:4" ht="18.75" customHeight="1">
      <c r="A9" s="150" t="s">
        <v>866</v>
      </c>
      <c r="B9" s="124"/>
      <c r="C9" s="180">
        <v>357</v>
      </c>
      <c r="D9" s="147"/>
    </row>
    <row r="10" spans="1:4" ht="18.75" customHeight="1">
      <c r="A10" s="209" t="s">
        <v>722</v>
      </c>
      <c r="B10" s="141">
        <v>36100</v>
      </c>
      <c r="C10" s="141">
        <v>35900</v>
      </c>
      <c r="D10" s="142">
        <f>(ROUND(B10/C10,4)-1)*100</f>
        <v>0.56000000000000005</v>
      </c>
    </row>
    <row r="11" spans="1:4" ht="18.75" customHeight="1">
      <c r="A11" s="151" t="s">
        <v>376</v>
      </c>
      <c r="B11" s="141">
        <f>SUBTOTAL(9,B12:B13)</f>
        <v>67890</v>
      </c>
      <c r="C11" s="141">
        <f>SUBTOTAL(9,C12:C13)</f>
        <v>64845</v>
      </c>
      <c r="D11" s="142">
        <f>(ROUND(B11/C11,4)-1)*100</f>
        <v>4.7</v>
      </c>
    </row>
    <row r="12" spans="1:4" ht="18.75" customHeight="1">
      <c r="A12" s="151" t="s">
        <v>377</v>
      </c>
      <c r="B12" s="141">
        <v>50890</v>
      </c>
      <c r="C12" s="141">
        <v>47982</v>
      </c>
      <c r="D12" s="148"/>
    </row>
    <row r="13" spans="1:4" ht="18.75" customHeight="1">
      <c r="A13" s="151" t="s">
        <v>378</v>
      </c>
      <c r="B13" s="141">
        <v>17000</v>
      </c>
      <c r="C13" s="141">
        <v>16863</v>
      </c>
      <c r="D13" s="148"/>
    </row>
    <row r="14" spans="1:4" ht="18.75" customHeight="1">
      <c r="A14" s="150" t="s">
        <v>723</v>
      </c>
      <c r="B14" s="180">
        <f>SUBTOTAL(9,B17:B34)</f>
        <v>268995</v>
      </c>
      <c r="C14" s="180">
        <f>SUBTOTAL(9,C17:C34)</f>
        <v>264696</v>
      </c>
      <c r="D14" s="234">
        <f>(ROUND(B14/C14,4)-1)*100</f>
        <v>1.62</v>
      </c>
    </row>
    <row r="15" spans="1:4" ht="18.75" customHeight="1">
      <c r="A15" s="150" t="s">
        <v>867</v>
      </c>
      <c r="B15" s="180">
        <f>SUBTOTAL(9,B18,B21,B24,B27,B30,B33)</f>
        <v>142500</v>
      </c>
      <c r="C15" s="180">
        <f>SUBTOTAL(9,C18,C21,C24,C27,C30,C33)</f>
        <v>135916</v>
      </c>
      <c r="D15" s="234"/>
    </row>
    <row r="16" spans="1:4" ht="18.75" customHeight="1">
      <c r="A16" s="150" t="s">
        <v>724</v>
      </c>
      <c r="B16" s="180">
        <f>SUBTOTAL(9,B19,B22,B25,B28,B31,B34)</f>
        <v>126495</v>
      </c>
      <c r="C16" s="180">
        <f>SUBTOTAL(9,C19,C22,C25,C28,C31,C34)</f>
        <v>128780</v>
      </c>
      <c r="D16" s="234"/>
    </row>
    <row r="17" spans="1:4" ht="18.75" customHeight="1">
      <c r="A17" s="150" t="s">
        <v>379</v>
      </c>
      <c r="B17" s="180">
        <f>SUBTOTAL(9,B18:B19)</f>
        <v>130935</v>
      </c>
      <c r="C17" s="180">
        <f>SUBTOTAL(9,C18:C19)</f>
        <v>124700</v>
      </c>
      <c r="D17" s="142">
        <f>(ROUND(B17/C17,4)-1)*100</f>
        <v>5</v>
      </c>
    </row>
    <row r="18" spans="1:4" ht="18.75" customHeight="1">
      <c r="A18" s="150" t="s">
        <v>867</v>
      </c>
      <c r="B18" s="180">
        <v>97467</v>
      </c>
      <c r="C18" s="153">
        <v>92825</v>
      </c>
      <c r="D18" s="148"/>
    </row>
    <row r="19" spans="1:4" ht="18.75" customHeight="1">
      <c r="A19" s="150" t="s">
        <v>725</v>
      </c>
      <c r="B19" s="180">
        <v>33468</v>
      </c>
      <c r="C19" s="153">
        <v>31875</v>
      </c>
      <c r="D19" s="148"/>
    </row>
    <row r="20" spans="1:4" ht="18.75" customHeight="1">
      <c r="A20" s="150" t="s">
        <v>380</v>
      </c>
      <c r="B20" s="180">
        <f>SUBTOTAL(9,B21:B22)</f>
        <v>40224</v>
      </c>
      <c r="C20" s="180">
        <f>SUBTOTAL(9,C21:C22)</f>
        <v>38309</v>
      </c>
      <c r="D20" s="142">
        <f>(ROUND(B20/C20,4)-1)*100</f>
        <v>5</v>
      </c>
    </row>
    <row r="21" spans="1:4" ht="18.75" customHeight="1">
      <c r="A21" s="150" t="s">
        <v>867</v>
      </c>
      <c r="B21" s="180">
        <v>34639</v>
      </c>
      <c r="C21" s="180">
        <v>32990</v>
      </c>
      <c r="D21" s="148"/>
    </row>
    <row r="22" spans="1:4" ht="18.75" customHeight="1">
      <c r="A22" s="150" t="s">
        <v>726</v>
      </c>
      <c r="B22" s="180">
        <v>5585</v>
      </c>
      <c r="C22" s="180">
        <v>5319</v>
      </c>
      <c r="D22" s="148"/>
    </row>
    <row r="23" spans="1:4" ht="18.75" customHeight="1">
      <c r="A23" s="150" t="s">
        <v>381</v>
      </c>
      <c r="B23" s="180">
        <f>SUBTOTAL(9,B24:B25)</f>
        <v>4751</v>
      </c>
      <c r="C23" s="180">
        <f>SUBTOTAL(9,C24:C25)</f>
        <v>4525</v>
      </c>
      <c r="D23" s="142">
        <f>(ROUND(B23/C23,4)-1)*100</f>
        <v>4.99</v>
      </c>
    </row>
    <row r="24" spans="1:4" ht="18.75" customHeight="1">
      <c r="A24" s="150" t="s">
        <v>867</v>
      </c>
      <c r="B24" s="180">
        <v>4251</v>
      </c>
      <c r="C24" s="180">
        <v>4068</v>
      </c>
      <c r="D24" s="148"/>
    </row>
    <row r="25" spans="1:4" ht="18.75" customHeight="1">
      <c r="A25" s="150" t="s">
        <v>727</v>
      </c>
      <c r="B25" s="124">
        <v>500</v>
      </c>
      <c r="C25" s="180">
        <v>457</v>
      </c>
      <c r="D25" s="148"/>
    </row>
    <row r="26" spans="1:4" ht="18.75" customHeight="1">
      <c r="A26" s="150" t="s">
        <v>382</v>
      </c>
      <c r="B26" s="180">
        <f>SUBTOTAL(9,B27:B28)</f>
        <v>7085</v>
      </c>
      <c r="C26" s="180">
        <f>SUBTOTAL(9,C27:C28)</f>
        <v>6748</v>
      </c>
      <c r="D26" s="142">
        <f>(ROUND(B26/C26,4)-1)*100</f>
        <v>4.99</v>
      </c>
    </row>
    <row r="27" spans="1:4" ht="18.75" customHeight="1">
      <c r="A27" s="150" t="s">
        <v>867</v>
      </c>
      <c r="B27" s="180">
        <v>516</v>
      </c>
      <c r="C27" s="180">
        <v>491</v>
      </c>
      <c r="D27" s="149"/>
    </row>
    <row r="28" spans="1:4" ht="18.75" customHeight="1">
      <c r="A28" s="150" t="s">
        <v>728</v>
      </c>
      <c r="B28" s="180">
        <v>6569</v>
      </c>
      <c r="C28" s="180">
        <v>6257</v>
      </c>
      <c r="D28" s="149"/>
    </row>
    <row r="29" spans="1:4" ht="18.75" customHeight="1">
      <c r="A29" s="150" t="s">
        <v>383</v>
      </c>
      <c r="B29" s="180">
        <f>SUBTOTAL(9,B30:B31)</f>
        <v>0</v>
      </c>
      <c r="C29" s="180">
        <f>SUBTOTAL(9,C30:C31)</f>
        <v>5710</v>
      </c>
      <c r="D29" s="142">
        <f>(ROUND(B29/C29,4)-1)*100</f>
        <v>-100</v>
      </c>
    </row>
    <row r="30" spans="1:4" ht="18.75" customHeight="1">
      <c r="A30" s="150" t="s">
        <v>867</v>
      </c>
      <c r="B30" s="124"/>
      <c r="C30" s="180"/>
      <c r="D30" s="149"/>
    </row>
    <row r="31" spans="1:4" ht="18.75" customHeight="1">
      <c r="A31" s="150" t="s">
        <v>729</v>
      </c>
      <c r="B31" s="180"/>
      <c r="C31" s="180">
        <v>5710</v>
      </c>
      <c r="D31" s="149"/>
    </row>
    <row r="32" spans="1:4" ht="18.75" customHeight="1">
      <c r="A32" s="150" t="s">
        <v>384</v>
      </c>
      <c r="B32" s="180">
        <f>SUBTOTAL(9,B33:B34)</f>
        <v>86000</v>
      </c>
      <c r="C32" s="180">
        <f>SUBTOTAL(9,C33:C34)</f>
        <v>84704</v>
      </c>
      <c r="D32" s="142">
        <f>(ROUND(B32/C32,4)-1)*100</f>
        <v>1.53</v>
      </c>
    </row>
    <row r="33" spans="1:4" ht="18.75" customHeight="1">
      <c r="A33" s="150" t="s">
        <v>867</v>
      </c>
      <c r="B33" s="180">
        <v>5627</v>
      </c>
      <c r="C33" s="180">
        <v>5542</v>
      </c>
      <c r="D33" s="149"/>
    </row>
    <row r="34" spans="1:4" ht="18.75" customHeight="1">
      <c r="A34" s="150" t="s">
        <v>730</v>
      </c>
      <c r="B34" s="180">
        <v>80373</v>
      </c>
      <c r="C34" s="180">
        <v>79162</v>
      </c>
      <c r="D34" s="149"/>
    </row>
    <row r="35" spans="1:4" ht="18.75" customHeight="1">
      <c r="A35" s="152" t="s">
        <v>731</v>
      </c>
      <c r="B35" s="141">
        <f t="shared" ref="B35:C35" si="0">SUBTOTAL(9,B5:B34)</f>
        <v>413095</v>
      </c>
      <c r="C35" s="180">
        <f t="shared" si="0"/>
        <v>404793</v>
      </c>
      <c r="D35" s="142">
        <f>(ROUND(B35/C35,4)-1)*100</f>
        <v>2.0499999999999998</v>
      </c>
    </row>
  </sheetData>
  <mergeCells count="2">
    <mergeCell ref="A2:D2"/>
    <mergeCell ref="D14:D16"/>
  </mergeCells>
  <phoneticPr fontId="37" type="noConversion"/>
  <conditionalFormatting sqref="A5:A9">
    <cfRule type="expression" dxfId="0" priority="1" stopIfTrue="1">
      <formula>"len($A:$A)=3"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activeCell="I10" sqref="I10"/>
    </sheetView>
  </sheetViews>
  <sheetFormatPr defaultColWidth="8.75" defaultRowHeight="14.25"/>
  <cols>
    <col min="1" max="1" width="11.375" style="154" customWidth="1"/>
    <col min="2" max="2" width="34.25" style="154" customWidth="1"/>
    <col min="3" max="3" width="34.125" style="154" customWidth="1"/>
    <col min="4" max="16384" width="8.75" style="154"/>
  </cols>
  <sheetData>
    <row r="1" spans="1:3">
      <c r="A1" s="154" t="s">
        <v>741</v>
      </c>
    </row>
    <row r="2" spans="1:3" ht="29.45" customHeight="1">
      <c r="A2" s="238" t="s">
        <v>869</v>
      </c>
      <c r="B2" s="238"/>
      <c r="C2" s="238"/>
    </row>
    <row r="3" spans="1:3" ht="25.9" customHeight="1">
      <c r="A3" s="155"/>
      <c r="B3" s="156"/>
      <c r="C3" s="157" t="s">
        <v>742</v>
      </c>
    </row>
    <row r="4" spans="1:3" ht="27.75" customHeight="1">
      <c r="A4" s="235" t="s">
        <v>743</v>
      </c>
      <c r="B4" s="235"/>
      <c r="C4" s="158" t="s">
        <v>744</v>
      </c>
    </row>
    <row r="5" spans="1:3" ht="27.75" customHeight="1">
      <c r="A5" s="236" t="s">
        <v>870</v>
      </c>
      <c r="B5" s="236"/>
      <c r="C5" s="159">
        <v>1153057</v>
      </c>
    </row>
    <row r="6" spans="1:3" ht="27.75" customHeight="1">
      <c r="A6" s="236" t="s">
        <v>871</v>
      </c>
      <c r="B6" s="236"/>
      <c r="C6" s="159">
        <v>58508</v>
      </c>
    </row>
    <row r="7" spans="1:3" ht="27.75" customHeight="1">
      <c r="A7" s="236" t="s">
        <v>872</v>
      </c>
      <c r="B7" s="236"/>
      <c r="C7" s="159">
        <v>30334</v>
      </c>
    </row>
    <row r="8" spans="1:3" ht="27.75" customHeight="1">
      <c r="A8" s="236" t="s">
        <v>873</v>
      </c>
      <c r="B8" s="236"/>
      <c r="C8" s="159">
        <f>C5+C6-C7</f>
        <v>1181231</v>
      </c>
    </row>
    <row r="9" spans="1:3" ht="27.75" customHeight="1">
      <c r="A9" s="235" t="s">
        <v>745</v>
      </c>
      <c r="B9" s="235"/>
      <c r="C9" s="158" t="s">
        <v>279</v>
      </c>
    </row>
    <row r="10" spans="1:3" ht="27.75" customHeight="1">
      <c r="A10" s="236" t="s">
        <v>874</v>
      </c>
      <c r="B10" s="236"/>
      <c r="C10" s="159">
        <v>1187742</v>
      </c>
    </row>
    <row r="11" spans="1:3" ht="27.75" customHeight="1">
      <c r="A11" s="236" t="s">
        <v>875</v>
      </c>
      <c r="B11" s="236"/>
      <c r="C11" s="159">
        <v>28169</v>
      </c>
    </row>
    <row r="12" spans="1:3" ht="27.75" customHeight="1">
      <c r="A12" s="236" t="s">
        <v>876</v>
      </c>
      <c r="B12" s="236"/>
      <c r="C12" s="159">
        <f>C10+C11</f>
        <v>1215911</v>
      </c>
    </row>
    <row r="13" spans="1:3" ht="54.6" customHeight="1">
      <c r="A13" s="237" t="s">
        <v>736</v>
      </c>
      <c r="B13" s="237"/>
      <c r="C13" s="237"/>
    </row>
  </sheetData>
  <mergeCells count="11">
    <mergeCell ref="A8:B8"/>
    <mergeCell ref="A2:C2"/>
    <mergeCell ref="A4:B4"/>
    <mergeCell ref="A5:B5"/>
    <mergeCell ref="A6:B6"/>
    <mergeCell ref="A7:B7"/>
    <mergeCell ref="A9:B9"/>
    <mergeCell ref="A10:B10"/>
    <mergeCell ref="A11:B11"/>
    <mergeCell ref="A12:B12"/>
    <mergeCell ref="A13:C1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G11" sqref="G11"/>
    </sheetView>
  </sheetViews>
  <sheetFormatPr defaultColWidth="8.75" defaultRowHeight="14.25"/>
  <cols>
    <col min="1" max="1" width="12.875" style="154" customWidth="1"/>
    <col min="2" max="2" width="33.875" style="154" customWidth="1"/>
    <col min="3" max="3" width="35.125" style="154" customWidth="1"/>
    <col min="4" max="16384" width="8.75" style="154"/>
  </cols>
  <sheetData>
    <row r="1" spans="1:3">
      <c r="A1" s="154" t="s">
        <v>746</v>
      </c>
    </row>
    <row r="2" spans="1:3" ht="29.45" customHeight="1">
      <c r="A2" s="238" t="s">
        <v>877</v>
      </c>
      <c r="B2" s="238"/>
      <c r="C2" s="238"/>
    </row>
    <row r="3" spans="1:3" ht="25.9" customHeight="1">
      <c r="A3" s="155"/>
      <c r="B3" s="156"/>
      <c r="C3" s="157" t="s">
        <v>732</v>
      </c>
    </row>
    <row r="4" spans="1:3" ht="29.25" customHeight="1">
      <c r="A4" s="235" t="s">
        <v>733</v>
      </c>
      <c r="B4" s="235"/>
      <c r="C4" s="158" t="s">
        <v>734</v>
      </c>
    </row>
    <row r="5" spans="1:3" ht="29.25" customHeight="1">
      <c r="A5" s="236" t="s">
        <v>878</v>
      </c>
      <c r="B5" s="236"/>
      <c r="C5" s="159">
        <v>1602322</v>
      </c>
    </row>
    <row r="6" spans="1:3" ht="29.25" customHeight="1">
      <c r="A6" s="236" t="s">
        <v>879</v>
      </c>
      <c r="B6" s="236"/>
      <c r="C6" s="159">
        <v>185300</v>
      </c>
    </row>
    <row r="7" spans="1:3" ht="29.25" customHeight="1">
      <c r="A7" s="236" t="s">
        <v>880</v>
      </c>
      <c r="B7" s="236"/>
      <c r="C7" s="159">
        <v>0</v>
      </c>
    </row>
    <row r="8" spans="1:3" ht="29.25" customHeight="1">
      <c r="A8" s="236" t="s">
        <v>881</v>
      </c>
      <c r="B8" s="236"/>
      <c r="C8" s="159">
        <f>C5+C6-C7</f>
        <v>1787622</v>
      </c>
    </row>
    <row r="9" spans="1:3" ht="29.25" customHeight="1">
      <c r="A9" s="235" t="s">
        <v>735</v>
      </c>
      <c r="B9" s="235"/>
      <c r="C9" s="158" t="s">
        <v>734</v>
      </c>
    </row>
    <row r="10" spans="1:3" ht="29.25" customHeight="1">
      <c r="A10" s="236" t="s">
        <v>882</v>
      </c>
      <c r="B10" s="236"/>
      <c r="C10" s="159">
        <v>1608123</v>
      </c>
    </row>
    <row r="11" spans="1:3" ht="29.25" customHeight="1">
      <c r="A11" s="236" t="s">
        <v>883</v>
      </c>
      <c r="B11" s="236"/>
      <c r="C11" s="159">
        <v>185300</v>
      </c>
    </row>
    <row r="12" spans="1:3" ht="29.25" customHeight="1">
      <c r="A12" s="236" t="s">
        <v>884</v>
      </c>
      <c r="B12" s="236"/>
      <c r="C12" s="159">
        <f>C10+C11</f>
        <v>1793423</v>
      </c>
    </row>
    <row r="13" spans="1:3">
      <c r="A13" s="155"/>
      <c r="B13" s="155"/>
      <c r="C13" s="155"/>
    </row>
    <row r="14" spans="1:3" ht="49.9" customHeight="1">
      <c r="A14" s="239" t="s">
        <v>736</v>
      </c>
      <c r="B14" s="239"/>
      <c r="C14" s="239"/>
    </row>
  </sheetData>
  <mergeCells count="11">
    <mergeCell ref="A8:B8"/>
    <mergeCell ref="A2:C2"/>
    <mergeCell ref="A4:B4"/>
    <mergeCell ref="A5:B5"/>
    <mergeCell ref="A6:B6"/>
    <mergeCell ref="A7:B7"/>
    <mergeCell ref="A9:B9"/>
    <mergeCell ref="A10:B10"/>
    <mergeCell ref="A11:B11"/>
    <mergeCell ref="A12:B12"/>
    <mergeCell ref="A14:C1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Zeros="0" zoomScaleNormal="100" workbookViewId="0">
      <selection activeCell="B31" sqref="B31:B33"/>
    </sheetView>
  </sheetViews>
  <sheetFormatPr defaultRowHeight="14.25"/>
  <cols>
    <col min="1" max="1" width="44.625" bestFit="1" customWidth="1"/>
    <col min="2" max="2" width="12.125" customWidth="1"/>
    <col min="3" max="3" width="14" customWidth="1"/>
    <col min="4" max="4" width="15.125" customWidth="1"/>
  </cols>
  <sheetData>
    <row r="1" spans="1:7" ht="18" customHeight="1">
      <c r="A1" s="6" t="s">
        <v>143</v>
      </c>
      <c r="B1" s="4"/>
    </row>
    <row r="2" spans="1:7" ht="20.25">
      <c r="A2" s="217" t="s">
        <v>801</v>
      </c>
      <c r="B2" s="217"/>
      <c r="C2" s="217"/>
      <c r="D2" s="217"/>
    </row>
    <row r="3" spans="1:7">
      <c r="A3" s="5"/>
      <c r="B3" s="4"/>
      <c r="D3" s="8" t="s">
        <v>32</v>
      </c>
    </row>
    <row r="4" spans="1:7" ht="44.45" customHeight="1">
      <c r="A4" s="71" t="s">
        <v>119</v>
      </c>
      <c r="B4" s="72" t="s">
        <v>31</v>
      </c>
      <c r="C4" s="73" t="s">
        <v>225</v>
      </c>
      <c r="D4" s="100" t="s">
        <v>229</v>
      </c>
    </row>
    <row r="5" spans="1:7">
      <c r="A5" s="16" t="s">
        <v>4</v>
      </c>
      <c r="B5" s="10">
        <f>SUBTOTAL(9,B6:B21)</f>
        <v>1185400</v>
      </c>
      <c r="C5" s="10">
        <f>SUBTOTAL(9,C6:C21)</f>
        <v>946900</v>
      </c>
      <c r="D5" s="122">
        <f>IF(C5&lt;&gt;0,B5/C5*100,0)</f>
        <v>125.19</v>
      </c>
    </row>
    <row r="6" spans="1:7">
      <c r="A6" s="9" t="s">
        <v>9</v>
      </c>
      <c r="B6" s="10">
        <v>387800</v>
      </c>
      <c r="C6" s="10">
        <v>363300</v>
      </c>
      <c r="D6" s="122">
        <f t="shared" ref="D6:D44" si="0">IF(C6&lt;&gt;0,B6/C6*100,0)</f>
        <v>106.74</v>
      </c>
    </row>
    <row r="7" spans="1:7">
      <c r="A7" s="9" t="s">
        <v>226</v>
      </c>
      <c r="B7" s="10"/>
      <c r="C7" s="10"/>
      <c r="D7" s="122">
        <f t="shared" si="0"/>
        <v>0</v>
      </c>
    </row>
    <row r="8" spans="1:7">
      <c r="A8" s="9" t="s">
        <v>10</v>
      </c>
      <c r="B8" s="10">
        <v>183200</v>
      </c>
      <c r="C8" s="10">
        <v>175000</v>
      </c>
      <c r="D8" s="122">
        <f t="shared" si="0"/>
        <v>104.69</v>
      </c>
    </row>
    <row r="9" spans="1:7">
      <c r="A9" s="9" t="s">
        <v>11</v>
      </c>
      <c r="B9" s="10"/>
      <c r="C9" s="10"/>
      <c r="D9" s="122">
        <f t="shared" si="0"/>
        <v>0</v>
      </c>
      <c r="G9" s="45"/>
    </row>
    <row r="10" spans="1:7">
      <c r="A10" s="9" t="s">
        <v>12</v>
      </c>
      <c r="B10" s="10">
        <v>94100</v>
      </c>
      <c r="C10" s="10">
        <v>94100</v>
      </c>
      <c r="D10" s="122">
        <f t="shared" si="0"/>
        <v>100</v>
      </c>
    </row>
    <row r="11" spans="1:7">
      <c r="A11" s="9" t="s">
        <v>13</v>
      </c>
      <c r="B11" s="10">
        <v>1700</v>
      </c>
      <c r="C11" s="10">
        <v>1000</v>
      </c>
      <c r="D11" s="122">
        <f t="shared" si="0"/>
        <v>170</v>
      </c>
    </row>
    <row r="12" spans="1:7">
      <c r="A12" s="9" t="s">
        <v>14</v>
      </c>
      <c r="B12" s="10">
        <v>99300</v>
      </c>
      <c r="C12" s="10">
        <v>57800</v>
      </c>
      <c r="D12" s="122">
        <f t="shared" si="0"/>
        <v>171.8</v>
      </c>
    </row>
    <row r="13" spans="1:7">
      <c r="A13" s="9" t="s">
        <v>15</v>
      </c>
      <c r="B13" s="10">
        <v>52800</v>
      </c>
      <c r="C13" s="10">
        <v>34000</v>
      </c>
      <c r="D13" s="122">
        <f t="shared" si="0"/>
        <v>155.29</v>
      </c>
    </row>
    <row r="14" spans="1:7">
      <c r="A14" s="9" t="s">
        <v>16</v>
      </c>
      <c r="B14" s="10">
        <v>44300</v>
      </c>
      <c r="C14" s="10">
        <v>29000</v>
      </c>
      <c r="D14" s="122">
        <f t="shared" si="0"/>
        <v>152.76</v>
      </c>
    </row>
    <row r="15" spans="1:7">
      <c r="A15" s="9" t="s">
        <v>17</v>
      </c>
      <c r="B15" s="10">
        <v>47600</v>
      </c>
      <c r="C15" s="10">
        <v>31200</v>
      </c>
      <c r="D15" s="122">
        <f t="shared" si="0"/>
        <v>152.56</v>
      </c>
    </row>
    <row r="16" spans="1:7">
      <c r="A16" s="9" t="s">
        <v>18</v>
      </c>
      <c r="B16" s="10">
        <v>141900</v>
      </c>
      <c r="C16" s="10">
        <v>83400</v>
      </c>
      <c r="D16" s="122">
        <f t="shared" si="0"/>
        <v>170.14</v>
      </c>
    </row>
    <row r="17" spans="1:4">
      <c r="A17" s="9" t="s">
        <v>19</v>
      </c>
      <c r="B17" s="10">
        <v>25500</v>
      </c>
      <c r="C17" s="10">
        <v>15000</v>
      </c>
      <c r="D17" s="122">
        <f t="shared" si="0"/>
        <v>170</v>
      </c>
    </row>
    <row r="18" spans="1:4">
      <c r="A18" s="9" t="s">
        <v>20</v>
      </c>
      <c r="B18" s="10">
        <v>17000</v>
      </c>
      <c r="C18" s="10">
        <v>10000</v>
      </c>
      <c r="D18" s="122">
        <f t="shared" si="0"/>
        <v>170</v>
      </c>
    </row>
    <row r="19" spans="1:4">
      <c r="A19" s="9" t="s">
        <v>21</v>
      </c>
      <c r="B19" s="10">
        <v>88400</v>
      </c>
      <c r="C19" s="10">
        <v>52000</v>
      </c>
      <c r="D19" s="122">
        <f t="shared" si="0"/>
        <v>170</v>
      </c>
    </row>
    <row r="20" spans="1:4">
      <c r="A20" s="9" t="s">
        <v>802</v>
      </c>
      <c r="B20" s="10">
        <v>1700</v>
      </c>
      <c r="C20" s="10">
        <v>1000</v>
      </c>
      <c r="D20" s="122">
        <f t="shared" si="0"/>
        <v>170</v>
      </c>
    </row>
    <row r="21" spans="1:4">
      <c r="A21" s="9" t="s">
        <v>22</v>
      </c>
      <c r="B21" s="10">
        <v>100</v>
      </c>
      <c r="C21" s="10">
        <v>100</v>
      </c>
      <c r="D21" s="122">
        <f t="shared" si="0"/>
        <v>100</v>
      </c>
    </row>
    <row r="22" spans="1:4">
      <c r="A22" s="16" t="s">
        <v>5</v>
      </c>
      <c r="B22" s="10">
        <f>SUBTOTAL(9,B23:B30)</f>
        <v>228100</v>
      </c>
      <c r="C22" s="10">
        <f>SUBTOTAL(9,C23:C30)</f>
        <v>432100</v>
      </c>
      <c r="D22" s="122">
        <f t="shared" si="0"/>
        <v>52.79</v>
      </c>
    </row>
    <row r="23" spans="1:4">
      <c r="A23" s="9" t="s">
        <v>23</v>
      </c>
      <c r="B23" s="10">
        <v>70000</v>
      </c>
      <c r="C23" s="10">
        <v>65000</v>
      </c>
      <c r="D23" s="122">
        <f t="shared" si="0"/>
        <v>107.69</v>
      </c>
    </row>
    <row r="24" spans="1:4">
      <c r="A24" s="9" t="s">
        <v>24</v>
      </c>
      <c r="B24" s="10">
        <v>5000</v>
      </c>
      <c r="C24" s="10">
        <v>7000</v>
      </c>
      <c r="D24" s="122">
        <f t="shared" si="0"/>
        <v>71.430000000000007</v>
      </c>
    </row>
    <row r="25" spans="1:4">
      <c r="A25" s="9" t="s">
        <v>25</v>
      </c>
      <c r="B25" s="10">
        <v>30000</v>
      </c>
      <c r="C25" s="10">
        <v>25000</v>
      </c>
      <c r="D25" s="122">
        <f t="shared" si="0"/>
        <v>120</v>
      </c>
    </row>
    <row r="26" spans="1:4">
      <c r="A26" s="9" t="s">
        <v>26</v>
      </c>
      <c r="B26" s="10">
        <v>13100</v>
      </c>
      <c r="C26" s="10">
        <v>50000</v>
      </c>
      <c r="D26" s="122">
        <f t="shared" si="0"/>
        <v>26.2</v>
      </c>
    </row>
    <row r="27" spans="1:4">
      <c r="A27" s="9" t="s">
        <v>27</v>
      </c>
      <c r="B27" s="10">
        <v>110000</v>
      </c>
      <c r="C27" s="10">
        <v>281100</v>
      </c>
      <c r="D27" s="122">
        <f t="shared" si="0"/>
        <v>39.130000000000003</v>
      </c>
    </row>
    <row r="28" spans="1:4">
      <c r="A28" s="9" t="s">
        <v>28</v>
      </c>
      <c r="B28" s="10"/>
      <c r="C28" s="10"/>
      <c r="D28" s="122">
        <f t="shared" si="0"/>
        <v>0</v>
      </c>
    </row>
    <row r="29" spans="1:4">
      <c r="A29" s="9" t="s">
        <v>29</v>
      </c>
      <c r="B29" s="10"/>
      <c r="C29" s="10"/>
      <c r="D29" s="122">
        <f t="shared" si="0"/>
        <v>0</v>
      </c>
    </row>
    <row r="30" spans="1:4">
      <c r="A30" s="9" t="s">
        <v>30</v>
      </c>
      <c r="B30" s="10"/>
      <c r="C30" s="10">
        <v>4000</v>
      </c>
      <c r="D30" s="122">
        <f t="shared" si="0"/>
        <v>0</v>
      </c>
    </row>
    <row r="31" spans="1:4">
      <c r="A31" s="18" t="s">
        <v>241</v>
      </c>
      <c r="B31" s="10">
        <f>SUBTOTAL(9,B5:B30)</f>
        <v>1413500</v>
      </c>
      <c r="C31" s="10">
        <f>SUBTOTAL(9,C5:C30)</f>
        <v>1379000</v>
      </c>
      <c r="D31" s="122">
        <f t="shared" si="0"/>
        <v>102.5</v>
      </c>
    </row>
    <row r="32" spans="1:4">
      <c r="A32" s="17" t="s">
        <v>33</v>
      </c>
      <c r="B32" s="10"/>
      <c r="C32" s="11"/>
      <c r="D32" s="122">
        <f t="shared" si="0"/>
        <v>0</v>
      </c>
    </row>
    <row r="33" spans="1:4">
      <c r="A33" s="17" t="s">
        <v>34</v>
      </c>
      <c r="B33" s="10">
        <f>SUBTOTAL(9,B34:B43)</f>
        <v>130096</v>
      </c>
      <c r="C33" s="10">
        <f>SUBTOTAL(9,C34:C43)</f>
        <v>127677</v>
      </c>
      <c r="D33" s="122">
        <f t="shared" si="0"/>
        <v>101.89</v>
      </c>
    </row>
    <row r="34" spans="1:4">
      <c r="A34" s="13" t="s">
        <v>115</v>
      </c>
      <c r="B34" s="10"/>
      <c r="C34" s="11"/>
      <c r="D34" s="122">
        <f t="shared" si="0"/>
        <v>0</v>
      </c>
    </row>
    <row r="35" spans="1:4">
      <c r="A35" s="67" t="s">
        <v>238</v>
      </c>
      <c r="B35" s="10">
        <v>41851</v>
      </c>
      <c r="C35" s="10">
        <v>41851</v>
      </c>
      <c r="D35" s="122">
        <f t="shared" si="0"/>
        <v>100</v>
      </c>
    </row>
    <row r="36" spans="1:4">
      <c r="A36" s="67" t="s">
        <v>239</v>
      </c>
      <c r="B36" s="10">
        <v>33245</v>
      </c>
      <c r="C36" s="11">
        <v>60826</v>
      </c>
      <c r="D36" s="122">
        <f t="shared" si="0"/>
        <v>54.66</v>
      </c>
    </row>
    <row r="37" spans="1:4">
      <c r="A37" s="67" t="s">
        <v>240</v>
      </c>
      <c r="B37" s="10"/>
      <c r="C37" s="11"/>
      <c r="D37" s="122">
        <f t="shared" si="0"/>
        <v>0</v>
      </c>
    </row>
    <row r="38" spans="1:4">
      <c r="A38" s="14" t="s">
        <v>237</v>
      </c>
      <c r="B38" s="10"/>
      <c r="C38" s="11"/>
      <c r="D38" s="122">
        <f t="shared" si="0"/>
        <v>0</v>
      </c>
    </row>
    <row r="39" spans="1:4">
      <c r="A39" s="12" t="s">
        <v>35</v>
      </c>
      <c r="B39" s="10"/>
      <c r="C39" s="11"/>
      <c r="D39" s="122">
        <f t="shared" si="0"/>
        <v>0</v>
      </c>
    </row>
    <row r="40" spans="1:4">
      <c r="A40" s="12" t="s">
        <v>36</v>
      </c>
      <c r="B40" s="10">
        <v>30000</v>
      </c>
      <c r="C40" s="11"/>
      <c r="D40" s="122">
        <f t="shared" si="0"/>
        <v>0</v>
      </c>
    </row>
    <row r="41" spans="1:4">
      <c r="A41" s="13" t="s">
        <v>280</v>
      </c>
      <c r="B41" s="10">
        <v>25000</v>
      </c>
      <c r="C41" s="11">
        <v>25000</v>
      </c>
      <c r="D41" s="122">
        <f t="shared" si="0"/>
        <v>100</v>
      </c>
    </row>
    <row r="42" spans="1:4">
      <c r="A42" s="15" t="s">
        <v>281</v>
      </c>
      <c r="B42" s="10"/>
      <c r="C42" s="11"/>
      <c r="D42" s="122">
        <f t="shared" si="0"/>
        <v>0</v>
      </c>
    </row>
    <row r="43" spans="1:4">
      <c r="A43" s="12" t="s">
        <v>37</v>
      </c>
      <c r="B43" s="10"/>
      <c r="C43" s="11"/>
      <c r="D43" s="122">
        <f t="shared" si="0"/>
        <v>0</v>
      </c>
    </row>
    <row r="44" spans="1:4">
      <c r="A44" s="18" t="s">
        <v>242</v>
      </c>
      <c r="B44" s="10">
        <f>B31+B32+B33</f>
        <v>1543596</v>
      </c>
      <c r="C44" s="10">
        <f>C31+C32+C33</f>
        <v>1506677</v>
      </c>
      <c r="D44" s="122">
        <f t="shared" si="0"/>
        <v>102.45</v>
      </c>
    </row>
    <row r="45" spans="1:4">
      <c r="A45" s="7"/>
      <c r="B45" s="4"/>
    </row>
    <row r="46" spans="1:4">
      <c r="A46" s="7"/>
      <c r="B46" s="4"/>
    </row>
    <row r="47" spans="1:4">
      <c r="A47" s="7"/>
      <c r="B47" s="4"/>
    </row>
    <row r="48" spans="1:4">
      <c r="A48" s="4"/>
      <c r="B48" s="4"/>
    </row>
    <row r="49" spans="1:2">
      <c r="A49" s="4"/>
      <c r="B49" s="4"/>
    </row>
    <row r="50" spans="1:2">
      <c r="A50" s="4"/>
      <c r="B50" s="4"/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workbookViewId="0">
      <selection activeCell="A27" sqref="A27"/>
    </sheetView>
  </sheetViews>
  <sheetFormatPr defaultRowHeight="14.25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spans="1:7" ht="18" customHeight="1">
      <c r="A1" s="6" t="s">
        <v>52</v>
      </c>
      <c r="B1" s="4"/>
    </row>
    <row r="2" spans="1:7" ht="20.25">
      <c r="A2" s="217" t="s">
        <v>852</v>
      </c>
      <c r="B2" s="217"/>
      <c r="C2" s="217"/>
      <c r="D2" s="217"/>
    </row>
    <row r="3" spans="1:7">
      <c r="A3" s="5"/>
      <c r="B3" s="4"/>
      <c r="D3" s="8" t="s">
        <v>32</v>
      </c>
    </row>
    <row r="4" spans="1:7" ht="42.6" customHeight="1">
      <c r="A4" s="75" t="s">
        <v>51</v>
      </c>
      <c r="B4" s="75" t="s">
        <v>31</v>
      </c>
      <c r="C4" s="73" t="s">
        <v>225</v>
      </c>
      <c r="D4" s="100" t="s">
        <v>229</v>
      </c>
    </row>
    <row r="5" spans="1:7">
      <c r="A5" s="21" t="s">
        <v>311</v>
      </c>
      <c r="B5" s="132">
        <v>69711</v>
      </c>
      <c r="C5" s="132">
        <v>68912</v>
      </c>
      <c r="D5" s="123">
        <f>IF(C5&lt;&gt;0,B5/C5*100,0)</f>
        <v>101.16</v>
      </c>
    </row>
    <row r="6" spans="1:7">
      <c r="A6" s="21" t="s">
        <v>312</v>
      </c>
      <c r="B6" s="132">
        <v>2000</v>
      </c>
      <c r="C6" s="132">
        <v>2000</v>
      </c>
      <c r="D6" s="123">
        <f t="shared" ref="D6:D45" si="0">IF(C6&lt;&gt;0,B6/C6*100,0)</f>
        <v>100</v>
      </c>
    </row>
    <row r="7" spans="1:7">
      <c r="A7" s="21" t="s">
        <v>313</v>
      </c>
      <c r="B7" s="132">
        <v>70909</v>
      </c>
      <c r="C7" s="132">
        <v>68114</v>
      </c>
      <c r="D7" s="123">
        <f t="shared" si="0"/>
        <v>104.1</v>
      </c>
    </row>
    <row r="8" spans="1:7">
      <c r="A8" s="21" t="s">
        <v>314</v>
      </c>
      <c r="B8" s="132">
        <v>311562</v>
      </c>
      <c r="C8" s="132">
        <v>295919</v>
      </c>
      <c r="D8" s="123">
        <f t="shared" si="0"/>
        <v>105.29</v>
      </c>
    </row>
    <row r="9" spans="1:7">
      <c r="A9" s="21" t="s">
        <v>315</v>
      </c>
      <c r="B9" s="132">
        <v>45413</v>
      </c>
      <c r="C9" s="132">
        <v>37280</v>
      </c>
      <c r="D9" s="123">
        <f t="shared" si="0"/>
        <v>121.82</v>
      </c>
      <c r="G9" s="45"/>
    </row>
    <row r="10" spans="1:7">
      <c r="A10" s="21" t="s">
        <v>509</v>
      </c>
      <c r="B10" s="132">
        <v>29852</v>
      </c>
      <c r="C10" s="132">
        <v>25432</v>
      </c>
      <c r="D10" s="123">
        <f t="shared" si="0"/>
        <v>117.38</v>
      </c>
    </row>
    <row r="11" spans="1:7">
      <c r="A11" s="21" t="s">
        <v>316</v>
      </c>
      <c r="B11" s="132">
        <v>155863</v>
      </c>
      <c r="C11" s="132">
        <v>149088</v>
      </c>
      <c r="D11" s="123">
        <f t="shared" si="0"/>
        <v>104.54</v>
      </c>
    </row>
    <row r="12" spans="1:7">
      <c r="A12" s="21" t="s">
        <v>574</v>
      </c>
      <c r="B12" s="132">
        <v>124654</v>
      </c>
      <c r="C12" s="132">
        <v>121654</v>
      </c>
      <c r="D12" s="123">
        <f t="shared" si="0"/>
        <v>102.47</v>
      </c>
    </row>
    <row r="13" spans="1:7">
      <c r="A13" s="21" t="s">
        <v>317</v>
      </c>
      <c r="B13" s="132">
        <v>9350</v>
      </c>
      <c r="C13" s="132">
        <v>9150</v>
      </c>
      <c r="D13" s="123">
        <f t="shared" si="0"/>
        <v>102.19</v>
      </c>
    </row>
    <row r="14" spans="1:7">
      <c r="A14" s="21" t="s">
        <v>318</v>
      </c>
      <c r="B14" s="132">
        <v>104024</v>
      </c>
      <c r="C14" s="132">
        <v>121279</v>
      </c>
      <c r="D14" s="123">
        <f t="shared" si="0"/>
        <v>85.77</v>
      </c>
    </row>
    <row r="15" spans="1:7">
      <c r="A15" s="21" t="s">
        <v>319</v>
      </c>
      <c r="B15" s="132">
        <v>112965</v>
      </c>
      <c r="C15" s="132">
        <v>119256</v>
      </c>
      <c r="D15" s="123">
        <f t="shared" si="0"/>
        <v>94.72</v>
      </c>
    </row>
    <row r="16" spans="1:7">
      <c r="A16" s="21" t="s">
        <v>320</v>
      </c>
      <c r="B16" s="132">
        <v>16600</v>
      </c>
      <c r="C16" s="132">
        <v>19116</v>
      </c>
      <c r="D16" s="123">
        <f t="shared" si="0"/>
        <v>86.84</v>
      </c>
    </row>
    <row r="17" spans="1:4">
      <c r="A17" s="21" t="s">
        <v>321</v>
      </c>
      <c r="B17" s="132">
        <v>92400</v>
      </c>
      <c r="C17" s="132">
        <v>94176</v>
      </c>
      <c r="D17" s="123">
        <f t="shared" si="0"/>
        <v>98.11</v>
      </c>
    </row>
    <row r="18" spans="1:4">
      <c r="A18" s="21" t="s">
        <v>322</v>
      </c>
      <c r="B18" s="132">
        <v>14100</v>
      </c>
      <c r="C18" s="132">
        <v>11900</v>
      </c>
      <c r="D18" s="123">
        <f t="shared" si="0"/>
        <v>118.49</v>
      </c>
    </row>
    <row r="19" spans="1:4">
      <c r="A19" s="21" t="s">
        <v>323</v>
      </c>
      <c r="B19" s="132">
        <v>2800</v>
      </c>
      <c r="C19" s="132">
        <v>2350</v>
      </c>
      <c r="D19" s="123">
        <f t="shared" si="0"/>
        <v>119.15</v>
      </c>
    </row>
    <row r="20" spans="1:4">
      <c r="A20" s="21" t="s">
        <v>214</v>
      </c>
      <c r="B20" s="132">
        <v>0</v>
      </c>
      <c r="C20" s="132"/>
      <c r="D20" s="123">
        <f t="shared" si="0"/>
        <v>0</v>
      </c>
    </row>
    <row r="21" spans="1:4">
      <c r="A21" s="21" t="s">
        <v>681</v>
      </c>
      <c r="B21" s="132">
        <v>5400</v>
      </c>
      <c r="C21" s="132">
        <v>4700</v>
      </c>
      <c r="D21" s="123">
        <f t="shared" si="0"/>
        <v>114.89</v>
      </c>
    </row>
    <row r="22" spans="1:4">
      <c r="A22" s="21" t="s">
        <v>324</v>
      </c>
      <c r="B22" s="132">
        <v>38742</v>
      </c>
      <c r="C22" s="132">
        <v>47650</v>
      </c>
      <c r="D22" s="123">
        <f t="shared" si="0"/>
        <v>81.31</v>
      </c>
    </row>
    <row r="23" spans="1:4">
      <c r="A23" s="21" t="s">
        <v>325</v>
      </c>
      <c r="B23" s="132">
        <v>3800</v>
      </c>
      <c r="C23" s="132">
        <v>4700</v>
      </c>
      <c r="D23" s="123">
        <f t="shared" si="0"/>
        <v>80.849999999999994</v>
      </c>
    </row>
    <row r="24" spans="1:4">
      <c r="A24" s="21" t="s">
        <v>696</v>
      </c>
      <c r="B24" s="132">
        <v>11500</v>
      </c>
      <c r="C24" s="132">
        <v>11200</v>
      </c>
      <c r="D24" s="123">
        <f t="shared" si="0"/>
        <v>102.68</v>
      </c>
    </row>
    <row r="25" spans="1:4">
      <c r="A25" s="21" t="s">
        <v>216</v>
      </c>
      <c r="B25" s="132">
        <v>12000</v>
      </c>
      <c r="C25" s="132">
        <v>12000</v>
      </c>
      <c r="D25" s="123">
        <f t="shared" si="0"/>
        <v>100</v>
      </c>
    </row>
    <row r="26" spans="1:4">
      <c r="A26" s="21" t="s">
        <v>803</v>
      </c>
      <c r="B26" s="132">
        <v>200</v>
      </c>
      <c r="C26" s="132">
        <v>150</v>
      </c>
      <c r="D26" s="123">
        <f t="shared" si="0"/>
        <v>133.33000000000001</v>
      </c>
    </row>
    <row r="27" spans="1:4">
      <c r="A27" s="21" t="s">
        <v>326</v>
      </c>
      <c r="B27" s="132">
        <v>44200</v>
      </c>
      <c r="C27" s="132">
        <v>43700</v>
      </c>
      <c r="D27" s="123">
        <f t="shared" si="0"/>
        <v>101.14</v>
      </c>
    </row>
    <row r="28" spans="1:4">
      <c r="A28" s="21" t="s">
        <v>327</v>
      </c>
      <c r="B28" s="132">
        <v>200</v>
      </c>
      <c r="C28" s="132">
        <v>100</v>
      </c>
      <c r="D28" s="123">
        <f t="shared" si="0"/>
        <v>200</v>
      </c>
    </row>
    <row r="29" spans="1:4" ht="16.149999999999999" customHeight="1">
      <c r="A29" s="28" t="s">
        <v>248</v>
      </c>
      <c r="B29" s="132">
        <f>SUBTOTAL(9,B5:B28)</f>
        <v>1278245</v>
      </c>
      <c r="C29" s="132">
        <f>SUBTOTAL(9,C5:C28)</f>
        <v>1269826</v>
      </c>
      <c r="D29" s="123">
        <f t="shared" si="0"/>
        <v>100.66</v>
      </c>
    </row>
    <row r="30" spans="1:4" ht="15" customHeight="1">
      <c r="A30" s="41" t="s">
        <v>243</v>
      </c>
      <c r="B30" s="132">
        <v>30000</v>
      </c>
      <c r="C30" s="132"/>
      <c r="D30" s="123">
        <f t="shared" si="0"/>
        <v>0</v>
      </c>
    </row>
    <row r="31" spans="1:4" ht="15" customHeight="1">
      <c r="A31" s="41" t="s">
        <v>8</v>
      </c>
      <c r="B31" s="132">
        <f>SUBTOTAL(9,B32:B44)</f>
        <v>235351</v>
      </c>
      <c r="C31" s="132">
        <f>SUBTOTAL(9,C32:C44)</f>
        <v>236851</v>
      </c>
      <c r="D31" s="123">
        <f t="shared" si="0"/>
        <v>99.37</v>
      </c>
    </row>
    <row r="32" spans="1:4" ht="15" customHeight="1">
      <c r="A32" s="24" t="s">
        <v>39</v>
      </c>
      <c r="B32" s="132"/>
      <c r="C32" s="132"/>
      <c r="D32" s="123">
        <f t="shared" si="0"/>
        <v>0</v>
      </c>
    </row>
    <row r="33" spans="1:4" ht="15" customHeight="1">
      <c r="A33" s="24" t="s">
        <v>244</v>
      </c>
      <c r="B33" s="132"/>
      <c r="C33" s="25"/>
      <c r="D33" s="123">
        <f t="shared" si="0"/>
        <v>0</v>
      </c>
    </row>
    <row r="34" spans="1:4" ht="15" customHeight="1">
      <c r="A34" s="23" t="s">
        <v>245</v>
      </c>
      <c r="B34" s="132"/>
      <c r="C34" s="22"/>
      <c r="D34" s="123">
        <f t="shared" si="0"/>
        <v>0</v>
      </c>
    </row>
    <row r="35" spans="1:4" ht="15.6" customHeight="1">
      <c r="A35" s="23" t="s">
        <v>246</v>
      </c>
      <c r="B35" s="132"/>
      <c r="C35" s="22"/>
      <c r="D35" s="123">
        <f t="shared" si="0"/>
        <v>0</v>
      </c>
    </row>
    <row r="36" spans="1:4">
      <c r="A36" s="24" t="s">
        <v>247</v>
      </c>
      <c r="B36" s="132">
        <v>235351</v>
      </c>
      <c r="C36" s="132">
        <v>236851</v>
      </c>
      <c r="D36" s="123">
        <f t="shared" si="0"/>
        <v>99.37</v>
      </c>
    </row>
    <row r="37" spans="1:4">
      <c r="A37" s="26" t="s">
        <v>43</v>
      </c>
      <c r="B37" s="132"/>
      <c r="C37" s="132"/>
      <c r="D37" s="123">
        <f t="shared" si="0"/>
        <v>0</v>
      </c>
    </row>
    <row r="38" spans="1:4">
      <c r="A38" s="23" t="s">
        <v>44</v>
      </c>
      <c r="B38" s="132"/>
      <c r="C38" s="132"/>
      <c r="D38" s="123">
        <f t="shared" si="0"/>
        <v>0</v>
      </c>
    </row>
    <row r="39" spans="1:4">
      <c r="A39" s="105" t="s">
        <v>45</v>
      </c>
      <c r="B39" s="132"/>
      <c r="C39" s="132"/>
      <c r="D39" s="123">
        <f t="shared" si="0"/>
        <v>0</v>
      </c>
    </row>
    <row r="40" spans="1:4">
      <c r="A40" s="106" t="s">
        <v>46</v>
      </c>
      <c r="B40" s="132"/>
      <c r="C40" s="132"/>
      <c r="D40" s="123">
        <f t="shared" si="0"/>
        <v>0</v>
      </c>
    </row>
    <row r="41" spans="1:4">
      <c r="A41" s="106" t="s">
        <v>47</v>
      </c>
      <c r="B41" s="132"/>
      <c r="C41" s="132"/>
      <c r="D41" s="123">
        <f t="shared" si="0"/>
        <v>0</v>
      </c>
    </row>
    <row r="42" spans="1:4">
      <c r="A42" s="106" t="s">
        <v>48</v>
      </c>
      <c r="B42" s="132"/>
      <c r="C42" s="132"/>
      <c r="D42" s="123">
        <f t="shared" si="0"/>
        <v>0</v>
      </c>
    </row>
    <row r="43" spans="1:4">
      <c r="A43" s="27" t="s">
        <v>49</v>
      </c>
      <c r="B43" s="132"/>
      <c r="C43" s="132"/>
      <c r="D43" s="123">
        <f t="shared" si="0"/>
        <v>0</v>
      </c>
    </row>
    <row r="44" spans="1:4">
      <c r="A44" s="22" t="s">
        <v>50</v>
      </c>
      <c r="B44" s="132"/>
      <c r="C44" s="132"/>
      <c r="D44" s="123">
        <f t="shared" si="0"/>
        <v>0</v>
      </c>
    </row>
    <row r="45" spans="1:4">
      <c r="A45" s="28" t="s">
        <v>249</v>
      </c>
      <c r="B45" s="132">
        <f>B29+B30+B31</f>
        <v>1543596</v>
      </c>
      <c r="C45" s="132">
        <f>C29+C30+C31</f>
        <v>1506677</v>
      </c>
      <c r="D45" s="123">
        <f t="shared" si="0"/>
        <v>102.45</v>
      </c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6"/>
  <sheetViews>
    <sheetView showZeros="0" tabSelected="1" workbookViewId="0">
      <selection activeCell="G9" sqref="G9"/>
    </sheetView>
  </sheetViews>
  <sheetFormatPr defaultRowHeight="14.25"/>
  <cols>
    <col min="1" max="1" width="44.625" bestFit="1" customWidth="1"/>
    <col min="2" max="3" width="12.125" customWidth="1"/>
    <col min="4" max="4" width="15.125" customWidth="1"/>
  </cols>
  <sheetData>
    <row r="1" spans="1:4">
      <c r="A1" s="6" t="s">
        <v>770</v>
      </c>
      <c r="B1" s="4"/>
    </row>
    <row r="2" spans="1:4" ht="30" customHeight="1">
      <c r="A2" s="217" t="s">
        <v>853</v>
      </c>
      <c r="B2" s="217"/>
      <c r="C2" s="217"/>
      <c r="D2" s="217"/>
    </row>
    <row r="3" spans="1:4">
      <c r="A3" s="5"/>
      <c r="B3" s="4"/>
      <c r="D3" s="8" t="s">
        <v>32</v>
      </c>
    </row>
    <row r="4" spans="1:4" ht="51" customHeight="1">
      <c r="A4" s="111" t="s">
        <v>51</v>
      </c>
      <c r="B4" s="111" t="s">
        <v>31</v>
      </c>
      <c r="C4" s="112" t="s">
        <v>225</v>
      </c>
      <c r="D4" s="112" t="s">
        <v>229</v>
      </c>
    </row>
    <row r="5" spans="1:4">
      <c r="A5" s="126" t="s">
        <v>311</v>
      </c>
      <c r="B5" s="190">
        <v>69711</v>
      </c>
      <c r="C5" s="131">
        <f>68400+512</f>
        <v>68912</v>
      </c>
      <c r="D5" s="123">
        <f>IF(C5&lt;&gt;0,B5/C5*100,0)</f>
        <v>101.16</v>
      </c>
    </row>
    <row r="6" spans="1:4">
      <c r="A6" s="127" t="s">
        <v>385</v>
      </c>
      <c r="B6" s="191">
        <v>1507</v>
      </c>
      <c r="C6" s="131">
        <v>1397</v>
      </c>
      <c r="D6" s="123">
        <f t="shared" ref="D6:D69" si="0">IF(C6&lt;&gt;0,B6/C6*100,0)</f>
        <v>107.87</v>
      </c>
    </row>
    <row r="7" spans="1:4">
      <c r="A7" s="128" t="s">
        <v>386</v>
      </c>
      <c r="B7" s="191">
        <v>1072</v>
      </c>
      <c r="C7" s="131">
        <v>999</v>
      </c>
      <c r="D7" s="123">
        <f t="shared" si="0"/>
        <v>107.31</v>
      </c>
    </row>
    <row r="8" spans="1:4">
      <c r="A8" s="128" t="s">
        <v>387</v>
      </c>
      <c r="B8" s="191">
        <v>124</v>
      </c>
      <c r="C8" s="131">
        <v>87</v>
      </c>
      <c r="D8" s="123">
        <f t="shared" si="0"/>
        <v>142.53</v>
      </c>
    </row>
    <row r="9" spans="1:4">
      <c r="A9" s="128" t="s">
        <v>388</v>
      </c>
      <c r="B9" s="191">
        <v>100</v>
      </c>
      <c r="C9" s="131">
        <v>100</v>
      </c>
      <c r="D9" s="123">
        <f t="shared" si="0"/>
        <v>100</v>
      </c>
    </row>
    <row r="10" spans="1:4">
      <c r="A10" s="128" t="s">
        <v>389</v>
      </c>
      <c r="B10" s="191">
        <v>10</v>
      </c>
      <c r="C10" s="131">
        <v>10</v>
      </c>
      <c r="D10" s="123">
        <f t="shared" si="0"/>
        <v>100</v>
      </c>
    </row>
    <row r="11" spans="1:4">
      <c r="A11" s="128" t="s">
        <v>390</v>
      </c>
      <c r="B11" s="191">
        <v>201</v>
      </c>
      <c r="C11" s="131">
        <v>201</v>
      </c>
      <c r="D11" s="123">
        <f t="shared" si="0"/>
        <v>100</v>
      </c>
    </row>
    <row r="12" spans="1:4">
      <c r="A12" s="127" t="s">
        <v>391</v>
      </c>
      <c r="B12" s="191">
        <v>1203</v>
      </c>
      <c r="C12" s="131">
        <v>1153</v>
      </c>
      <c r="D12" s="123">
        <f t="shared" si="0"/>
        <v>104.34</v>
      </c>
    </row>
    <row r="13" spans="1:4">
      <c r="A13" s="128" t="s">
        <v>386</v>
      </c>
      <c r="B13" s="191">
        <v>801</v>
      </c>
      <c r="C13" s="131">
        <v>759</v>
      </c>
      <c r="D13" s="123">
        <f t="shared" si="0"/>
        <v>105.53</v>
      </c>
    </row>
    <row r="14" spans="1:4">
      <c r="A14" s="128" t="s">
        <v>393</v>
      </c>
      <c r="B14" s="191">
        <v>100</v>
      </c>
      <c r="C14" s="131">
        <v>100</v>
      </c>
      <c r="D14" s="123">
        <f t="shared" si="0"/>
        <v>100</v>
      </c>
    </row>
    <row r="15" spans="1:4">
      <c r="A15" s="128" t="s">
        <v>394</v>
      </c>
      <c r="B15" s="191">
        <v>133</v>
      </c>
      <c r="C15" s="131">
        <v>133</v>
      </c>
      <c r="D15" s="123">
        <f t="shared" si="0"/>
        <v>100</v>
      </c>
    </row>
    <row r="16" spans="1:4">
      <c r="A16" s="128" t="s">
        <v>395</v>
      </c>
      <c r="B16" s="191">
        <v>75</v>
      </c>
      <c r="C16" s="131">
        <v>75</v>
      </c>
      <c r="D16" s="123">
        <f t="shared" si="0"/>
        <v>100</v>
      </c>
    </row>
    <row r="17" spans="1:4">
      <c r="A17" s="128" t="s">
        <v>396</v>
      </c>
      <c r="B17" s="191">
        <v>94</v>
      </c>
      <c r="C17" s="131">
        <v>86</v>
      </c>
      <c r="D17" s="123">
        <f t="shared" si="0"/>
        <v>109.3</v>
      </c>
    </row>
    <row r="18" spans="1:4">
      <c r="A18" s="127" t="s">
        <v>397</v>
      </c>
      <c r="B18" s="191">
        <v>16982</v>
      </c>
      <c r="C18" s="131">
        <f>14766+380</f>
        <v>15146</v>
      </c>
      <c r="D18" s="123">
        <f t="shared" si="0"/>
        <v>112.12</v>
      </c>
    </row>
    <row r="19" spans="1:4">
      <c r="A19" s="128" t="s">
        <v>386</v>
      </c>
      <c r="B19" s="191">
        <v>13890</v>
      </c>
      <c r="C19" s="131">
        <f>11480+342</f>
        <v>11822</v>
      </c>
      <c r="D19" s="123">
        <f t="shared" si="0"/>
        <v>117.49</v>
      </c>
    </row>
    <row r="20" spans="1:4">
      <c r="A20" s="128" t="s">
        <v>387</v>
      </c>
      <c r="B20" s="191">
        <v>32</v>
      </c>
      <c r="C20" s="131">
        <v>16</v>
      </c>
      <c r="D20" s="123">
        <f t="shared" si="0"/>
        <v>200</v>
      </c>
    </row>
    <row r="21" spans="1:4">
      <c r="A21" s="128" t="s">
        <v>398</v>
      </c>
      <c r="B21" s="191">
        <v>664</v>
      </c>
      <c r="C21" s="131">
        <v>405</v>
      </c>
      <c r="D21" s="123">
        <f t="shared" si="0"/>
        <v>163.95</v>
      </c>
    </row>
    <row r="22" spans="1:4">
      <c r="A22" s="128" t="s">
        <v>399</v>
      </c>
      <c r="B22" s="191">
        <v>282</v>
      </c>
      <c r="C22" s="131">
        <v>137</v>
      </c>
      <c r="D22" s="123">
        <f t="shared" si="0"/>
        <v>205.84</v>
      </c>
    </row>
    <row r="23" spans="1:4">
      <c r="A23" s="128" t="s">
        <v>396</v>
      </c>
      <c r="B23" s="191">
        <v>2114</v>
      </c>
      <c r="C23" s="131">
        <f>2728+38</f>
        <v>2766</v>
      </c>
      <c r="D23" s="123">
        <f t="shared" si="0"/>
        <v>76.430000000000007</v>
      </c>
    </row>
    <row r="24" spans="1:4">
      <c r="A24" s="127" t="s">
        <v>400</v>
      </c>
      <c r="B24" s="191">
        <v>2757</v>
      </c>
      <c r="C24" s="131">
        <v>2839</v>
      </c>
      <c r="D24" s="123">
        <f t="shared" si="0"/>
        <v>97.11</v>
      </c>
    </row>
    <row r="25" spans="1:4">
      <c r="A25" s="128" t="s">
        <v>386</v>
      </c>
      <c r="B25" s="191">
        <v>476</v>
      </c>
      <c r="C25" s="131">
        <v>441</v>
      </c>
      <c r="D25" s="123">
        <f t="shared" si="0"/>
        <v>107.94</v>
      </c>
    </row>
    <row r="26" spans="1:4">
      <c r="A26" s="128" t="s">
        <v>401</v>
      </c>
      <c r="B26" s="191">
        <v>180</v>
      </c>
      <c r="C26" s="131">
        <v>50</v>
      </c>
      <c r="D26" s="123">
        <f t="shared" si="0"/>
        <v>360</v>
      </c>
    </row>
    <row r="27" spans="1:4">
      <c r="A27" s="128" t="s">
        <v>402</v>
      </c>
      <c r="B27" s="191">
        <v>95</v>
      </c>
      <c r="C27" s="131">
        <v>84</v>
      </c>
      <c r="D27" s="123">
        <f t="shared" si="0"/>
        <v>113.1</v>
      </c>
    </row>
    <row r="28" spans="1:4">
      <c r="A28" s="128" t="s">
        <v>396</v>
      </c>
      <c r="B28" s="191">
        <v>404</v>
      </c>
      <c r="C28" s="131">
        <v>528</v>
      </c>
      <c r="D28" s="123">
        <f t="shared" si="0"/>
        <v>76.52</v>
      </c>
    </row>
    <row r="29" spans="1:4">
      <c r="A29" s="128" t="s">
        <v>403</v>
      </c>
      <c r="B29" s="191">
        <v>1602</v>
      </c>
      <c r="C29" s="131">
        <v>1736</v>
      </c>
      <c r="D29" s="123">
        <f t="shared" si="0"/>
        <v>92.28</v>
      </c>
    </row>
    <row r="30" spans="1:4">
      <c r="A30" s="127" t="s">
        <v>404</v>
      </c>
      <c r="B30" s="191">
        <v>1669</v>
      </c>
      <c r="C30" s="131">
        <v>1649</v>
      </c>
      <c r="D30" s="123">
        <f t="shared" si="0"/>
        <v>101.21</v>
      </c>
    </row>
    <row r="31" spans="1:4">
      <c r="A31" s="128" t="s">
        <v>386</v>
      </c>
      <c r="B31" s="191">
        <v>453</v>
      </c>
      <c r="C31" s="131">
        <v>433</v>
      </c>
      <c r="D31" s="123">
        <f t="shared" si="0"/>
        <v>104.62</v>
      </c>
    </row>
    <row r="32" spans="1:4">
      <c r="A32" s="128" t="s">
        <v>405</v>
      </c>
      <c r="B32" s="191">
        <v>0</v>
      </c>
      <c r="C32" s="131">
        <v>80</v>
      </c>
      <c r="D32" s="123">
        <f t="shared" si="0"/>
        <v>0</v>
      </c>
    </row>
    <row r="33" spans="1:4">
      <c r="A33" s="128" t="s">
        <v>406</v>
      </c>
      <c r="B33" s="191">
        <v>50</v>
      </c>
      <c r="C33" s="131">
        <v>130</v>
      </c>
      <c r="D33" s="123">
        <f t="shared" si="0"/>
        <v>38.46</v>
      </c>
    </row>
    <row r="34" spans="1:4">
      <c r="A34" s="128" t="s">
        <v>407</v>
      </c>
      <c r="B34" s="191">
        <v>580</v>
      </c>
      <c r="C34" s="131">
        <v>350</v>
      </c>
      <c r="D34" s="123">
        <f t="shared" si="0"/>
        <v>165.71</v>
      </c>
    </row>
    <row r="35" spans="1:4">
      <c r="A35" s="128" t="s">
        <v>408</v>
      </c>
      <c r="B35" s="191">
        <v>524</v>
      </c>
      <c r="C35" s="131">
        <v>600</v>
      </c>
      <c r="D35" s="123">
        <f t="shared" si="0"/>
        <v>87.33</v>
      </c>
    </row>
    <row r="36" spans="1:4">
      <c r="A36" s="128" t="s">
        <v>396</v>
      </c>
      <c r="B36" s="191">
        <v>62</v>
      </c>
      <c r="C36" s="131">
        <v>56</v>
      </c>
      <c r="D36" s="123">
        <f t="shared" si="0"/>
        <v>110.71</v>
      </c>
    </row>
    <row r="37" spans="1:4">
      <c r="A37" s="127" t="s">
        <v>409</v>
      </c>
      <c r="B37" s="191">
        <v>2616</v>
      </c>
      <c r="C37" s="131">
        <v>2524</v>
      </c>
      <c r="D37" s="123">
        <f t="shared" si="0"/>
        <v>103.65</v>
      </c>
    </row>
    <row r="38" spans="1:4">
      <c r="A38" s="128" t="s">
        <v>386</v>
      </c>
      <c r="B38" s="191">
        <v>1237</v>
      </c>
      <c r="C38" s="131">
        <v>1153</v>
      </c>
      <c r="D38" s="123">
        <f t="shared" si="0"/>
        <v>107.29</v>
      </c>
    </row>
    <row r="39" spans="1:4">
      <c r="A39" s="128" t="s">
        <v>804</v>
      </c>
      <c r="B39" s="191">
        <v>50</v>
      </c>
      <c r="C39" s="131">
        <v>0</v>
      </c>
      <c r="D39" s="123">
        <f t="shared" si="0"/>
        <v>0</v>
      </c>
    </row>
    <row r="40" spans="1:4">
      <c r="A40" s="128" t="s">
        <v>410</v>
      </c>
      <c r="B40" s="191">
        <v>15</v>
      </c>
      <c r="C40" s="131">
        <v>15</v>
      </c>
      <c r="D40" s="123">
        <f t="shared" si="0"/>
        <v>100</v>
      </c>
    </row>
    <row r="41" spans="1:4">
      <c r="A41" s="128" t="s">
        <v>411</v>
      </c>
      <c r="B41" s="191">
        <v>102</v>
      </c>
      <c r="C41" s="131">
        <v>160</v>
      </c>
      <c r="D41" s="123">
        <f t="shared" si="0"/>
        <v>63.75</v>
      </c>
    </row>
    <row r="42" spans="1:4">
      <c r="A42" s="128" t="s">
        <v>396</v>
      </c>
      <c r="B42" s="191">
        <v>1212</v>
      </c>
      <c r="C42" s="131">
        <v>1196</v>
      </c>
      <c r="D42" s="123">
        <f t="shared" si="0"/>
        <v>101.34</v>
      </c>
    </row>
    <row r="43" spans="1:4">
      <c r="A43" s="127" t="s">
        <v>412</v>
      </c>
      <c r="B43" s="191">
        <v>5000</v>
      </c>
      <c r="C43" s="131">
        <v>5000</v>
      </c>
      <c r="D43" s="123">
        <f t="shared" si="0"/>
        <v>100</v>
      </c>
    </row>
    <row r="44" spans="1:4">
      <c r="A44" s="128" t="s">
        <v>413</v>
      </c>
      <c r="B44" s="191">
        <v>5000</v>
      </c>
      <c r="C44" s="131">
        <v>5000</v>
      </c>
      <c r="D44" s="123">
        <f t="shared" si="0"/>
        <v>100</v>
      </c>
    </row>
    <row r="45" spans="1:4">
      <c r="A45" s="127" t="s">
        <v>414</v>
      </c>
      <c r="B45" s="191">
        <v>828</v>
      </c>
      <c r="C45" s="131">
        <f>767+15</f>
        <v>782</v>
      </c>
      <c r="D45" s="123">
        <f t="shared" si="0"/>
        <v>105.88</v>
      </c>
    </row>
    <row r="46" spans="1:4">
      <c r="A46" s="128" t="s">
        <v>386</v>
      </c>
      <c r="B46" s="191">
        <v>351</v>
      </c>
      <c r="C46" s="131">
        <v>299</v>
      </c>
      <c r="D46" s="123">
        <f t="shared" si="0"/>
        <v>117.39</v>
      </c>
    </row>
    <row r="47" spans="1:4">
      <c r="A47" s="128" t="s">
        <v>415</v>
      </c>
      <c r="B47" s="191">
        <v>193</v>
      </c>
      <c r="C47" s="131">
        <v>222</v>
      </c>
      <c r="D47" s="123">
        <f t="shared" si="0"/>
        <v>86.94</v>
      </c>
    </row>
    <row r="48" spans="1:4">
      <c r="A48" s="128" t="s">
        <v>396</v>
      </c>
      <c r="B48" s="191">
        <v>269</v>
      </c>
      <c r="C48" s="131">
        <v>246</v>
      </c>
      <c r="D48" s="123">
        <f t="shared" si="0"/>
        <v>109.35</v>
      </c>
    </row>
    <row r="49" spans="1:4">
      <c r="A49" s="129" t="s">
        <v>805</v>
      </c>
      <c r="B49" s="191">
        <v>15</v>
      </c>
      <c r="C49" s="131">
        <v>15</v>
      </c>
      <c r="D49" s="123">
        <f t="shared" si="0"/>
        <v>100</v>
      </c>
    </row>
    <row r="50" spans="1:4">
      <c r="A50" s="127" t="s">
        <v>416</v>
      </c>
      <c r="B50" s="191">
        <v>215</v>
      </c>
      <c r="C50" s="131">
        <v>201</v>
      </c>
      <c r="D50" s="123">
        <f t="shared" si="0"/>
        <v>106.97</v>
      </c>
    </row>
    <row r="51" spans="1:4">
      <c r="A51" s="128" t="s">
        <v>386</v>
      </c>
      <c r="B51" s="191">
        <v>215</v>
      </c>
      <c r="C51" s="131">
        <v>201</v>
      </c>
      <c r="D51" s="123">
        <f t="shared" si="0"/>
        <v>106.97</v>
      </c>
    </row>
    <row r="52" spans="1:4">
      <c r="A52" s="127" t="s">
        <v>417</v>
      </c>
      <c r="B52" s="192">
        <v>4086</v>
      </c>
      <c r="C52" s="131">
        <v>3067</v>
      </c>
      <c r="D52" s="123">
        <f t="shared" si="0"/>
        <v>133.22</v>
      </c>
    </row>
    <row r="53" spans="1:4">
      <c r="A53" s="128" t="s">
        <v>386</v>
      </c>
      <c r="B53" s="192">
        <v>3396</v>
      </c>
      <c r="C53" s="131">
        <v>2432</v>
      </c>
      <c r="D53" s="123">
        <f t="shared" si="0"/>
        <v>139.63999999999999</v>
      </c>
    </row>
    <row r="54" spans="1:4">
      <c r="A54" s="128" t="s">
        <v>396</v>
      </c>
      <c r="B54" s="192">
        <v>690</v>
      </c>
      <c r="C54" s="131">
        <v>635</v>
      </c>
      <c r="D54" s="123">
        <f t="shared" si="0"/>
        <v>108.66</v>
      </c>
    </row>
    <row r="55" spans="1:4">
      <c r="A55" s="127" t="s">
        <v>418</v>
      </c>
      <c r="B55" s="192">
        <v>1886</v>
      </c>
      <c r="C55" s="131">
        <v>2655</v>
      </c>
      <c r="D55" s="123">
        <f t="shared" si="0"/>
        <v>71.040000000000006</v>
      </c>
    </row>
    <row r="56" spans="1:4">
      <c r="A56" s="128" t="s">
        <v>386</v>
      </c>
      <c r="B56" s="192">
        <v>999</v>
      </c>
      <c r="C56" s="131">
        <v>936</v>
      </c>
      <c r="D56" s="123">
        <f t="shared" si="0"/>
        <v>106.73</v>
      </c>
    </row>
    <row r="57" spans="1:4">
      <c r="A57" s="128" t="s">
        <v>387</v>
      </c>
      <c r="B57" s="192">
        <v>15</v>
      </c>
      <c r="C57" s="131">
        <v>15</v>
      </c>
      <c r="D57" s="123">
        <f t="shared" si="0"/>
        <v>100</v>
      </c>
    </row>
    <row r="58" spans="1:4">
      <c r="A58" s="128" t="s">
        <v>419</v>
      </c>
      <c r="B58" s="192">
        <v>537</v>
      </c>
      <c r="C58" s="131">
        <v>768</v>
      </c>
      <c r="D58" s="123">
        <f t="shared" si="0"/>
        <v>69.92</v>
      </c>
    </row>
    <row r="59" spans="1:4">
      <c r="A59" s="128" t="s">
        <v>396</v>
      </c>
      <c r="B59" s="192">
        <v>335</v>
      </c>
      <c r="C59" s="131">
        <v>305</v>
      </c>
      <c r="D59" s="123">
        <f t="shared" si="0"/>
        <v>109.84</v>
      </c>
    </row>
    <row r="60" spans="1:4">
      <c r="A60" s="128" t="s">
        <v>420</v>
      </c>
      <c r="B60" s="192">
        <v>0</v>
      </c>
      <c r="C60" s="131">
        <v>631</v>
      </c>
      <c r="D60" s="123">
        <f t="shared" si="0"/>
        <v>0</v>
      </c>
    </row>
    <row r="61" spans="1:4">
      <c r="A61" s="127" t="s">
        <v>421</v>
      </c>
      <c r="B61" s="192">
        <v>196</v>
      </c>
      <c r="C61" s="131">
        <v>20</v>
      </c>
      <c r="D61" s="123">
        <f t="shared" si="0"/>
        <v>980</v>
      </c>
    </row>
    <row r="62" spans="1:4">
      <c r="A62" s="129" t="s">
        <v>806</v>
      </c>
      <c r="B62" s="192">
        <v>196</v>
      </c>
      <c r="C62" s="131">
        <v>20</v>
      </c>
      <c r="D62" s="123">
        <f t="shared" si="0"/>
        <v>980</v>
      </c>
    </row>
    <row r="63" spans="1:4">
      <c r="A63" s="127" t="s">
        <v>422</v>
      </c>
      <c r="B63" s="192">
        <v>441</v>
      </c>
      <c r="C63" s="131">
        <f>943+18</f>
        <v>961</v>
      </c>
      <c r="D63" s="123">
        <f t="shared" si="0"/>
        <v>45.89</v>
      </c>
    </row>
    <row r="64" spans="1:4">
      <c r="A64" s="128" t="s">
        <v>386</v>
      </c>
      <c r="B64" s="192">
        <v>30</v>
      </c>
      <c r="C64" s="131">
        <v>371</v>
      </c>
      <c r="D64" s="123">
        <f t="shared" si="0"/>
        <v>8.09</v>
      </c>
    </row>
    <row r="65" spans="1:4">
      <c r="A65" s="128" t="s">
        <v>423</v>
      </c>
      <c r="B65" s="192">
        <v>301</v>
      </c>
      <c r="C65" s="131">
        <f>186+18</f>
        <v>204</v>
      </c>
      <c r="D65" s="123">
        <f t="shared" si="0"/>
        <v>147.55000000000001</v>
      </c>
    </row>
    <row r="66" spans="1:4">
      <c r="A66" s="128" t="s">
        <v>424</v>
      </c>
      <c r="B66" s="192">
        <v>110</v>
      </c>
      <c r="C66" s="131">
        <v>386</v>
      </c>
      <c r="D66" s="123">
        <f t="shared" si="0"/>
        <v>28.5</v>
      </c>
    </row>
    <row r="67" spans="1:4">
      <c r="A67" s="127" t="s">
        <v>425</v>
      </c>
      <c r="B67" s="192">
        <v>866</v>
      </c>
      <c r="C67" s="131">
        <v>546</v>
      </c>
      <c r="D67" s="123">
        <f t="shared" si="0"/>
        <v>158.61000000000001</v>
      </c>
    </row>
    <row r="68" spans="1:4">
      <c r="A68" s="128" t="s">
        <v>386</v>
      </c>
      <c r="B68" s="192">
        <v>383</v>
      </c>
      <c r="C68" s="131">
        <v>376</v>
      </c>
      <c r="D68" s="123">
        <f t="shared" si="0"/>
        <v>101.86</v>
      </c>
    </row>
    <row r="69" spans="1:4">
      <c r="A69" s="128" t="s">
        <v>387</v>
      </c>
      <c r="B69" s="192">
        <v>0</v>
      </c>
      <c r="C69" s="131">
        <v>9</v>
      </c>
      <c r="D69" s="123">
        <f t="shared" si="0"/>
        <v>0</v>
      </c>
    </row>
    <row r="70" spans="1:4">
      <c r="A70" s="128" t="s">
        <v>426</v>
      </c>
      <c r="B70" s="192">
        <v>468</v>
      </c>
      <c r="C70" s="131">
        <v>148</v>
      </c>
      <c r="D70" s="123">
        <f t="shared" ref="D70:D133" si="1">IF(C70&lt;&gt;0,B70/C70*100,0)</f>
        <v>316.22000000000003</v>
      </c>
    </row>
    <row r="71" spans="1:4">
      <c r="A71" s="128" t="s">
        <v>427</v>
      </c>
      <c r="B71" s="192">
        <v>15</v>
      </c>
      <c r="C71" s="131">
        <v>13</v>
      </c>
      <c r="D71" s="123">
        <f t="shared" si="1"/>
        <v>115.38</v>
      </c>
    </row>
    <row r="72" spans="1:4">
      <c r="A72" s="127" t="s">
        <v>428</v>
      </c>
      <c r="B72" s="192">
        <v>879</v>
      </c>
      <c r="C72" s="131">
        <v>697</v>
      </c>
      <c r="D72" s="123">
        <f t="shared" si="1"/>
        <v>126.11</v>
      </c>
    </row>
    <row r="73" spans="1:4">
      <c r="A73" s="128" t="s">
        <v>386</v>
      </c>
      <c r="B73" s="192">
        <v>265</v>
      </c>
      <c r="C73" s="131">
        <v>253</v>
      </c>
      <c r="D73" s="123">
        <f t="shared" si="1"/>
        <v>104.74</v>
      </c>
    </row>
    <row r="74" spans="1:4">
      <c r="A74" s="128" t="s">
        <v>395</v>
      </c>
      <c r="B74" s="192">
        <v>298</v>
      </c>
      <c r="C74" s="131">
        <v>273</v>
      </c>
      <c r="D74" s="123">
        <f t="shared" si="1"/>
        <v>109.16</v>
      </c>
    </row>
    <row r="75" spans="1:4">
      <c r="A75" s="128" t="s">
        <v>396</v>
      </c>
      <c r="B75" s="192">
        <v>151</v>
      </c>
      <c r="C75" s="131">
        <v>41</v>
      </c>
      <c r="D75" s="123">
        <f t="shared" si="1"/>
        <v>368.29</v>
      </c>
    </row>
    <row r="76" spans="1:4">
      <c r="A76" s="128" t="s">
        <v>429</v>
      </c>
      <c r="B76" s="192">
        <v>165</v>
      </c>
      <c r="C76" s="131">
        <v>130</v>
      </c>
      <c r="D76" s="123">
        <f t="shared" si="1"/>
        <v>126.92</v>
      </c>
    </row>
    <row r="77" spans="1:4">
      <c r="A77" s="127" t="s">
        <v>430</v>
      </c>
      <c r="B77" s="192">
        <v>2763</v>
      </c>
      <c r="C77" s="131">
        <f>2853+71</f>
        <v>2924</v>
      </c>
      <c r="D77" s="123">
        <f t="shared" si="1"/>
        <v>94.49</v>
      </c>
    </row>
    <row r="78" spans="1:4">
      <c r="A78" s="128" t="s">
        <v>386</v>
      </c>
      <c r="B78" s="192">
        <v>1002</v>
      </c>
      <c r="C78" s="131">
        <v>977</v>
      </c>
      <c r="D78" s="123">
        <f t="shared" si="1"/>
        <v>102.56</v>
      </c>
    </row>
    <row r="79" spans="1:4">
      <c r="A79" s="128" t="s">
        <v>396</v>
      </c>
      <c r="B79" s="192">
        <v>220</v>
      </c>
      <c r="C79" s="131">
        <v>199</v>
      </c>
      <c r="D79" s="123">
        <f t="shared" si="1"/>
        <v>110.55</v>
      </c>
    </row>
    <row r="80" spans="1:4">
      <c r="A80" s="128" t="s">
        <v>431</v>
      </c>
      <c r="B80" s="192">
        <v>1541</v>
      </c>
      <c r="C80" s="131">
        <f>1677+71</f>
        <v>1748</v>
      </c>
      <c r="D80" s="123">
        <f t="shared" si="1"/>
        <v>88.16</v>
      </c>
    </row>
    <row r="81" spans="1:4">
      <c r="A81" s="127" t="s">
        <v>432</v>
      </c>
      <c r="B81" s="192">
        <v>4399</v>
      </c>
      <c r="C81" s="131">
        <v>3263</v>
      </c>
      <c r="D81" s="123">
        <f t="shared" si="1"/>
        <v>134.81</v>
      </c>
    </row>
    <row r="82" spans="1:4">
      <c r="A82" s="128" t="s">
        <v>386</v>
      </c>
      <c r="B82" s="192">
        <v>2119</v>
      </c>
      <c r="C82" s="131">
        <v>1621</v>
      </c>
      <c r="D82" s="123">
        <f t="shared" si="1"/>
        <v>130.72</v>
      </c>
    </row>
    <row r="83" spans="1:4">
      <c r="A83" s="128" t="s">
        <v>387</v>
      </c>
      <c r="B83" s="192">
        <v>126</v>
      </c>
      <c r="C83" s="131">
        <v>144</v>
      </c>
      <c r="D83" s="123">
        <f t="shared" si="1"/>
        <v>87.5</v>
      </c>
    </row>
    <row r="84" spans="1:4">
      <c r="A84" s="128" t="s">
        <v>433</v>
      </c>
      <c r="B84" s="192">
        <v>2060</v>
      </c>
      <c r="C84" s="131">
        <v>1498</v>
      </c>
      <c r="D84" s="123">
        <f t="shared" si="1"/>
        <v>137.52000000000001</v>
      </c>
    </row>
    <row r="85" spans="1:4">
      <c r="A85" s="183" t="s">
        <v>396</v>
      </c>
      <c r="B85" s="192">
        <v>94</v>
      </c>
      <c r="C85" s="131">
        <v>0</v>
      </c>
      <c r="D85" s="123">
        <f t="shared" si="1"/>
        <v>0</v>
      </c>
    </row>
    <row r="86" spans="1:4">
      <c r="A86" s="127" t="s">
        <v>434</v>
      </c>
      <c r="B86" s="192">
        <v>2089</v>
      </c>
      <c r="C86" s="131">
        <v>2024</v>
      </c>
      <c r="D86" s="123">
        <f t="shared" si="1"/>
        <v>103.21</v>
      </c>
    </row>
    <row r="87" spans="1:4">
      <c r="A87" s="128" t="s">
        <v>386</v>
      </c>
      <c r="B87" s="192">
        <v>730</v>
      </c>
      <c r="C87" s="131">
        <v>463</v>
      </c>
      <c r="D87" s="123">
        <f t="shared" si="1"/>
        <v>157.66999999999999</v>
      </c>
    </row>
    <row r="88" spans="1:4">
      <c r="A88" s="128" t="s">
        <v>392</v>
      </c>
      <c r="B88" s="192">
        <v>100</v>
      </c>
      <c r="C88" s="131">
        <v>100</v>
      </c>
      <c r="D88" s="123">
        <f t="shared" si="1"/>
        <v>100</v>
      </c>
    </row>
    <row r="89" spans="1:4">
      <c r="A89" s="128" t="s">
        <v>396</v>
      </c>
      <c r="B89" s="192">
        <v>59</v>
      </c>
      <c r="C89" s="131">
        <v>41</v>
      </c>
      <c r="D89" s="123">
        <f t="shared" si="1"/>
        <v>143.9</v>
      </c>
    </row>
    <row r="90" spans="1:4">
      <c r="A90" s="128" t="s">
        <v>435</v>
      </c>
      <c r="B90" s="192">
        <v>1200</v>
      </c>
      <c r="C90" s="131">
        <v>1420</v>
      </c>
      <c r="D90" s="123">
        <f t="shared" si="1"/>
        <v>84.51</v>
      </c>
    </row>
    <row r="91" spans="1:4">
      <c r="A91" s="127" t="s">
        <v>436</v>
      </c>
      <c r="B91" s="192">
        <v>2835</v>
      </c>
      <c r="C91" s="131">
        <v>2338</v>
      </c>
      <c r="D91" s="123">
        <f t="shared" si="1"/>
        <v>121.26</v>
      </c>
    </row>
    <row r="92" spans="1:4">
      <c r="A92" s="128" t="s">
        <v>386</v>
      </c>
      <c r="B92" s="192">
        <v>358</v>
      </c>
      <c r="C92" s="131">
        <v>286</v>
      </c>
      <c r="D92" s="123">
        <f t="shared" si="1"/>
        <v>125.17</v>
      </c>
    </row>
    <row r="93" spans="1:4">
      <c r="A93" s="128" t="s">
        <v>396</v>
      </c>
      <c r="B93" s="192">
        <v>86</v>
      </c>
      <c r="C93" s="131">
        <v>106</v>
      </c>
      <c r="D93" s="123">
        <f t="shared" si="1"/>
        <v>81.13</v>
      </c>
    </row>
    <row r="94" spans="1:4">
      <c r="A94" s="128" t="s">
        <v>437</v>
      </c>
      <c r="B94" s="192">
        <v>2391</v>
      </c>
      <c r="C94" s="131">
        <v>1946</v>
      </c>
      <c r="D94" s="123">
        <f t="shared" si="1"/>
        <v>122.87</v>
      </c>
    </row>
    <row r="95" spans="1:4">
      <c r="A95" s="127" t="s">
        <v>438</v>
      </c>
      <c r="B95" s="192">
        <v>951</v>
      </c>
      <c r="C95" s="131">
        <f>619+8</f>
        <v>627</v>
      </c>
      <c r="D95" s="123">
        <f t="shared" si="1"/>
        <v>151.66999999999999</v>
      </c>
    </row>
    <row r="96" spans="1:4">
      <c r="A96" s="128" t="s">
        <v>386</v>
      </c>
      <c r="B96" s="192">
        <v>600</v>
      </c>
      <c r="C96" s="131">
        <v>410</v>
      </c>
      <c r="D96" s="123">
        <f t="shared" si="1"/>
        <v>146.34</v>
      </c>
    </row>
    <row r="97" spans="1:4">
      <c r="A97" s="128" t="s">
        <v>439</v>
      </c>
      <c r="B97" s="192">
        <v>56</v>
      </c>
      <c r="C97" s="131">
        <f>54+8</f>
        <v>62</v>
      </c>
      <c r="D97" s="123">
        <f t="shared" si="1"/>
        <v>90.32</v>
      </c>
    </row>
    <row r="98" spans="1:4">
      <c r="A98" s="128" t="s">
        <v>440</v>
      </c>
      <c r="B98" s="192">
        <v>175</v>
      </c>
      <c r="C98" s="131">
        <v>0</v>
      </c>
      <c r="D98" s="123">
        <f t="shared" si="1"/>
        <v>0</v>
      </c>
    </row>
    <row r="99" spans="1:4">
      <c r="A99" s="128" t="s">
        <v>441</v>
      </c>
      <c r="B99" s="192">
        <v>120</v>
      </c>
      <c r="C99" s="131">
        <v>155</v>
      </c>
      <c r="D99" s="123">
        <f t="shared" si="1"/>
        <v>77.42</v>
      </c>
    </row>
    <row r="100" spans="1:4">
      <c r="A100" s="127" t="s">
        <v>442</v>
      </c>
      <c r="B100" s="192">
        <v>1928</v>
      </c>
      <c r="C100" s="131">
        <v>1620</v>
      </c>
      <c r="D100" s="123">
        <f t="shared" si="1"/>
        <v>119.01</v>
      </c>
    </row>
    <row r="101" spans="1:4">
      <c r="A101" s="128" t="s">
        <v>386</v>
      </c>
      <c r="B101" s="192">
        <v>580</v>
      </c>
      <c r="C101" s="131">
        <v>442</v>
      </c>
      <c r="D101" s="123">
        <f t="shared" si="1"/>
        <v>131.22</v>
      </c>
    </row>
    <row r="102" spans="1:4">
      <c r="A102" s="128" t="s">
        <v>443</v>
      </c>
      <c r="B102" s="192">
        <v>1348</v>
      </c>
      <c r="C102" s="131">
        <v>1178</v>
      </c>
      <c r="D102" s="123">
        <f t="shared" si="1"/>
        <v>114.43</v>
      </c>
    </row>
    <row r="103" spans="1:4">
      <c r="A103" s="127" t="s">
        <v>444</v>
      </c>
      <c r="B103" s="192">
        <v>8624</v>
      </c>
      <c r="C103" s="131">
        <v>8258</v>
      </c>
      <c r="D103" s="123">
        <f t="shared" si="1"/>
        <v>104.43</v>
      </c>
    </row>
    <row r="104" spans="1:4">
      <c r="A104" s="128" t="s">
        <v>386</v>
      </c>
      <c r="B104" s="192">
        <v>4381</v>
      </c>
      <c r="C104" s="131">
        <v>3927</v>
      </c>
      <c r="D104" s="123">
        <f t="shared" si="1"/>
        <v>111.56</v>
      </c>
    </row>
    <row r="105" spans="1:4">
      <c r="A105" s="129" t="s">
        <v>807</v>
      </c>
      <c r="B105" s="192">
        <v>2420</v>
      </c>
      <c r="C105" s="131">
        <v>1404</v>
      </c>
      <c r="D105" s="123">
        <f t="shared" si="1"/>
        <v>172.36</v>
      </c>
    </row>
    <row r="106" spans="1:4">
      <c r="A106" s="129" t="s">
        <v>808</v>
      </c>
      <c r="B106" s="192">
        <v>566</v>
      </c>
      <c r="C106" s="131">
        <v>488</v>
      </c>
      <c r="D106" s="123">
        <f t="shared" si="1"/>
        <v>115.98</v>
      </c>
    </row>
    <row r="107" spans="1:4">
      <c r="A107" s="184" t="s">
        <v>809</v>
      </c>
      <c r="B107" s="192">
        <v>3</v>
      </c>
      <c r="C107" s="131">
        <v>0</v>
      </c>
      <c r="D107" s="123">
        <f t="shared" si="1"/>
        <v>0</v>
      </c>
    </row>
    <row r="108" spans="1:4">
      <c r="A108" s="128" t="s">
        <v>396</v>
      </c>
      <c r="B108" s="192">
        <v>777</v>
      </c>
      <c r="C108" s="131">
        <v>766</v>
      </c>
      <c r="D108" s="123">
        <f t="shared" si="1"/>
        <v>101.44</v>
      </c>
    </row>
    <row r="109" spans="1:4">
      <c r="A109" s="128" t="s">
        <v>445</v>
      </c>
      <c r="B109" s="192">
        <v>477</v>
      </c>
      <c r="C109" s="131">
        <v>1673</v>
      </c>
      <c r="D109" s="123">
        <f t="shared" si="1"/>
        <v>28.51</v>
      </c>
    </row>
    <row r="110" spans="1:4">
      <c r="A110" s="127" t="s">
        <v>446</v>
      </c>
      <c r="B110" s="192">
        <v>4991</v>
      </c>
      <c r="C110" s="131">
        <v>9221</v>
      </c>
      <c r="D110" s="123">
        <f t="shared" si="1"/>
        <v>54.13</v>
      </c>
    </row>
    <row r="111" spans="1:4">
      <c r="A111" s="128" t="s">
        <v>447</v>
      </c>
      <c r="B111" s="192">
        <v>50</v>
      </c>
      <c r="C111" s="131">
        <v>50</v>
      </c>
      <c r="D111" s="123">
        <f t="shared" si="1"/>
        <v>100</v>
      </c>
    </row>
    <row r="112" spans="1:4">
      <c r="A112" s="128" t="s">
        <v>448</v>
      </c>
      <c r="B112" s="192">
        <v>4941</v>
      </c>
      <c r="C112" s="131">
        <v>9171</v>
      </c>
      <c r="D112" s="123">
        <f t="shared" si="1"/>
        <v>53.88</v>
      </c>
    </row>
    <row r="113" spans="1:4">
      <c r="A113" s="126" t="s">
        <v>312</v>
      </c>
      <c r="B113" s="192">
        <v>2000</v>
      </c>
      <c r="C113" s="131">
        <v>2000</v>
      </c>
      <c r="D113" s="123">
        <f t="shared" si="1"/>
        <v>100</v>
      </c>
    </row>
    <row r="114" spans="1:4">
      <c r="A114" s="127" t="s">
        <v>449</v>
      </c>
      <c r="B114" s="192">
        <v>967</v>
      </c>
      <c r="C114" s="131">
        <v>775</v>
      </c>
      <c r="D114" s="123">
        <f t="shared" si="1"/>
        <v>124.77</v>
      </c>
    </row>
    <row r="115" spans="1:4">
      <c r="A115" s="128" t="s">
        <v>450</v>
      </c>
      <c r="B115" s="192">
        <v>163</v>
      </c>
      <c r="C115" s="131">
        <v>163</v>
      </c>
      <c r="D115" s="123">
        <f t="shared" si="1"/>
        <v>100</v>
      </c>
    </row>
    <row r="116" spans="1:4">
      <c r="A116" s="128" t="s">
        <v>451</v>
      </c>
      <c r="B116" s="192">
        <v>253</v>
      </c>
      <c r="C116" s="131">
        <v>65</v>
      </c>
      <c r="D116" s="123">
        <f t="shared" si="1"/>
        <v>389.23</v>
      </c>
    </row>
    <row r="117" spans="1:4">
      <c r="A117" s="128" t="s">
        <v>452</v>
      </c>
      <c r="B117" s="192">
        <v>50</v>
      </c>
      <c r="C117" s="131">
        <v>50</v>
      </c>
      <c r="D117" s="123">
        <f t="shared" si="1"/>
        <v>100</v>
      </c>
    </row>
    <row r="118" spans="1:4">
      <c r="A118" s="128" t="s">
        <v>453</v>
      </c>
      <c r="B118" s="192">
        <v>40</v>
      </c>
      <c r="C118" s="131">
        <v>40</v>
      </c>
      <c r="D118" s="123">
        <f t="shared" si="1"/>
        <v>100</v>
      </c>
    </row>
    <row r="119" spans="1:4">
      <c r="A119" s="128" t="s">
        <v>454</v>
      </c>
      <c r="B119" s="192">
        <v>461</v>
      </c>
      <c r="C119" s="131">
        <v>457</v>
      </c>
      <c r="D119" s="123">
        <f t="shared" si="1"/>
        <v>100.88</v>
      </c>
    </row>
    <row r="120" spans="1:4">
      <c r="A120" s="127" t="s">
        <v>455</v>
      </c>
      <c r="B120" s="192">
        <v>1033</v>
      </c>
      <c r="C120" s="131">
        <v>1225</v>
      </c>
      <c r="D120" s="123">
        <f t="shared" si="1"/>
        <v>84.33</v>
      </c>
    </row>
    <row r="121" spans="1:4">
      <c r="A121" s="128" t="s">
        <v>456</v>
      </c>
      <c r="B121" s="192">
        <v>1033</v>
      </c>
      <c r="C121" s="131">
        <v>1225</v>
      </c>
      <c r="D121" s="123">
        <f t="shared" si="1"/>
        <v>84.33</v>
      </c>
    </row>
    <row r="122" spans="1:4">
      <c r="A122" s="126" t="s">
        <v>313</v>
      </c>
      <c r="B122" s="192">
        <v>70909</v>
      </c>
      <c r="C122" s="131">
        <f>67400+714</f>
        <v>68114</v>
      </c>
      <c r="D122" s="123">
        <f t="shared" si="1"/>
        <v>104.1</v>
      </c>
    </row>
    <row r="123" spans="1:4">
      <c r="A123" s="127" t="s">
        <v>457</v>
      </c>
      <c r="B123" s="192">
        <v>540</v>
      </c>
      <c r="C123" s="131">
        <v>280</v>
      </c>
      <c r="D123" s="123">
        <f t="shared" si="1"/>
        <v>192.86</v>
      </c>
    </row>
    <row r="124" spans="1:4">
      <c r="A124" s="128" t="s">
        <v>458</v>
      </c>
      <c r="B124" s="192">
        <v>540</v>
      </c>
      <c r="C124" s="131">
        <v>280</v>
      </c>
      <c r="D124" s="123">
        <f t="shared" si="1"/>
        <v>192.86</v>
      </c>
    </row>
    <row r="125" spans="1:4">
      <c r="A125" s="127" t="s">
        <v>459</v>
      </c>
      <c r="B125" s="192">
        <v>58431</v>
      </c>
      <c r="C125" s="131">
        <f>51350+665</f>
        <v>52015</v>
      </c>
      <c r="D125" s="123">
        <f t="shared" si="1"/>
        <v>112.33</v>
      </c>
    </row>
    <row r="126" spans="1:4">
      <c r="A126" s="128" t="s">
        <v>386</v>
      </c>
      <c r="B126" s="192">
        <v>51615</v>
      </c>
      <c r="C126" s="131">
        <f>45094+665</f>
        <v>45759</v>
      </c>
      <c r="D126" s="123">
        <f t="shared" si="1"/>
        <v>112.8</v>
      </c>
    </row>
    <row r="127" spans="1:4">
      <c r="A127" s="128" t="s">
        <v>392</v>
      </c>
      <c r="B127" s="192">
        <v>300</v>
      </c>
      <c r="C127" s="131">
        <v>0</v>
      </c>
      <c r="D127" s="123">
        <f t="shared" si="1"/>
        <v>0</v>
      </c>
    </row>
    <row r="128" spans="1:4">
      <c r="A128" s="128" t="s">
        <v>387</v>
      </c>
      <c r="B128" s="192">
        <v>343</v>
      </c>
      <c r="C128" s="131">
        <v>265</v>
      </c>
      <c r="D128" s="123">
        <f t="shared" si="1"/>
        <v>129.43</v>
      </c>
    </row>
    <row r="129" spans="1:4">
      <c r="A129" s="128" t="s">
        <v>411</v>
      </c>
      <c r="B129" s="192">
        <v>1900</v>
      </c>
      <c r="C129" s="131">
        <v>1500</v>
      </c>
      <c r="D129" s="123">
        <f t="shared" si="1"/>
        <v>126.67</v>
      </c>
    </row>
    <row r="130" spans="1:4">
      <c r="A130" s="128" t="s">
        <v>460</v>
      </c>
      <c r="B130" s="192">
        <v>400</v>
      </c>
      <c r="C130" s="131">
        <v>250</v>
      </c>
      <c r="D130" s="123">
        <f t="shared" si="1"/>
        <v>160</v>
      </c>
    </row>
    <row r="131" spans="1:4">
      <c r="A131" s="128" t="s">
        <v>396</v>
      </c>
      <c r="B131" s="192">
        <v>2003</v>
      </c>
      <c r="C131" s="131">
        <v>1636</v>
      </c>
      <c r="D131" s="123">
        <f t="shared" si="1"/>
        <v>122.43</v>
      </c>
    </row>
    <row r="132" spans="1:4">
      <c r="A132" s="128" t="s">
        <v>461</v>
      </c>
      <c r="B132" s="192">
        <v>1870</v>
      </c>
      <c r="C132" s="131">
        <f>2605</f>
        <v>2605</v>
      </c>
      <c r="D132" s="123">
        <f t="shared" si="1"/>
        <v>71.790000000000006</v>
      </c>
    </row>
    <row r="133" spans="1:4">
      <c r="A133" s="127" t="s">
        <v>462</v>
      </c>
      <c r="B133" s="192">
        <v>180</v>
      </c>
      <c r="C133" s="131">
        <v>80</v>
      </c>
      <c r="D133" s="123">
        <f t="shared" si="1"/>
        <v>225</v>
      </c>
    </row>
    <row r="134" spans="1:4">
      <c r="A134" s="128" t="s">
        <v>386</v>
      </c>
      <c r="B134" s="192">
        <v>100</v>
      </c>
      <c r="C134" s="131">
        <v>80</v>
      </c>
      <c r="D134" s="123">
        <f t="shared" ref="D134:D197" si="2">IF(C134&lt;&gt;0,B134/C134*100,0)</f>
        <v>125</v>
      </c>
    </row>
    <row r="135" spans="1:4">
      <c r="A135" s="128" t="s">
        <v>463</v>
      </c>
      <c r="B135" s="192">
        <v>80</v>
      </c>
      <c r="C135" s="131">
        <v>0</v>
      </c>
      <c r="D135" s="123">
        <f t="shared" si="2"/>
        <v>0</v>
      </c>
    </row>
    <row r="136" spans="1:4">
      <c r="A136" s="127" t="s">
        <v>464</v>
      </c>
      <c r="B136" s="192">
        <v>900</v>
      </c>
      <c r="C136" s="131">
        <v>900</v>
      </c>
      <c r="D136" s="123">
        <f t="shared" si="2"/>
        <v>100</v>
      </c>
    </row>
    <row r="137" spans="1:4">
      <c r="A137" s="128" t="s">
        <v>386</v>
      </c>
      <c r="B137" s="192">
        <v>0</v>
      </c>
      <c r="C137" s="131">
        <v>900</v>
      </c>
      <c r="D137" s="123">
        <f t="shared" si="2"/>
        <v>0</v>
      </c>
    </row>
    <row r="138" spans="1:4">
      <c r="A138" s="128" t="s">
        <v>465</v>
      </c>
      <c r="B138" s="192">
        <v>900</v>
      </c>
      <c r="C138" s="131">
        <v>0</v>
      </c>
      <c r="D138" s="123">
        <f t="shared" si="2"/>
        <v>0</v>
      </c>
    </row>
    <row r="139" spans="1:4">
      <c r="A139" s="127" t="s">
        <v>466</v>
      </c>
      <c r="B139" s="192">
        <v>1600</v>
      </c>
      <c r="C139" s="131">
        <v>3100</v>
      </c>
      <c r="D139" s="123">
        <f t="shared" si="2"/>
        <v>51.61</v>
      </c>
    </row>
    <row r="140" spans="1:4">
      <c r="A140" s="128" t="s">
        <v>386</v>
      </c>
      <c r="B140" s="192">
        <v>0</v>
      </c>
      <c r="C140" s="131">
        <v>1600</v>
      </c>
      <c r="D140" s="123">
        <f t="shared" si="2"/>
        <v>0</v>
      </c>
    </row>
    <row r="141" spans="1:4">
      <c r="A141" s="183" t="s">
        <v>810</v>
      </c>
      <c r="B141" s="192">
        <v>1600</v>
      </c>
      <c r="C141" s="131">
        <v>1500</v>
      </c>
      <c r="D141" s="123">
        <f t="shared" si="2"/>
        <v>106.67</v>
      </c>
    </row>
    <row r="142" spans="1:4">
      <c r="A142" s="127" t="s">
        <v>467</v>
      </c>
      <c r="B142" s="192">
        <v>2794</v>
      </c>
      <c r="C142" s="131">
        <f>2602+49</f>
        <v>2651</v>
      </c>
      <c r="D142" s="123">
        <f t="shared" si="2"/>
        <v>105.39</v>
      </c>
    </row>
    <row r="143" spans="1:4">
      <c r="A143" s="128" t="s">
        <v>386</v>
      </c>
      <c r="B143" s="192">
        <v>1555</v>
      </c>
      <c r="C143" s="131">
        <v>1422</v>
      </c>
      <c r="D143" s="123">
        <f t="shared" si="2"/>
        <v>109.35</v>
      </c>
    </row>
    <row r="144" spans="1:4">
      <c r="A144" s="128" t="s">
        <v>468</v>
      </c>
      <c r="B144" s="192">
        <v>47</v>
      </c>
      <c r="C144" s="131">
        <f>50</f>
        <v>50</v>
      </c>
      <c r="D144" s="123">
        <f t="shared" si="2"/>
        <v>94</v>
      </c>
    </row>
    <row r="145" spans="1:4">
      <c r="A145" s="128" t="s">
        <v>469</v>
      </c>
      <c r="B145" s="192">
        <v>300</v>
      </c>
      <c r="C145" s="131">
        <v>300</v>
      </c>
      <c r="D145" s="123">
        <f t="shared" si="2"/>
        <v>100</v>
      </c>
    </row>
    <row r="146" spans="1:4">
      <c r="A146" s="128" t="s">
        <v>470</v>
      </c>
      <c r="B146" s="192">
        <v>224</v>
      </c>
      <c r="C146" s="131">
        <v>226</v>
      </c>
      <c r="D146" s="123">
        <f t="shared" si="2"/>
        <v>99.12</v>
      </c>
    </row>
    <row r="147" spans="1:4">
      <c r="A147" s="128" t="s">
        <v>471</v>
      </c>
      <c r="B147" s="192">
        <v>132</v>
      </c>
      <c r="C147" s="131">
        <f>70+39</f>
        <v>109</v>
      </c>
      <c r="D147" s="123">
        <f t="shared" si="2"/>
        <v>121.1</v>
      </c>
    </row>
    <row r="148" spans="1:4">
      <c r="A148" s="128" t="s">
        <v>472</v>
      </c>
      <c r="B148" s="192">
        <v>282</v>
      </c>
      <c r="C148" s="131">
        <f>359+29</f>
        <v>388</v>
      </c>
      <c r="D148" s="123">
        <f t="shared" si="2"/>
        <v>72.680000000000007</v>
      </c>
    </row>
    <row r="149" spans="1:4">
      <c r="A149" s="185" t="s">
        <v>811</v>
      </c>
      <c r="B149" s="192">
        <v>110</v>
      </c>
      <c r="C149" s="131">
        <v>20</v>
      </c>
      <c r="D149" s="123">
        <f t="shared" si="2"/>
        <v>550</v>
      </c>
    </row>
    <row r="150" spans="1:4">
      <c r="A150" s="128" t="s">
        <v>396</v>
      </c>
      <c r="B150" s="192">
        <v>144</v>
      </c>
      <c r="C150" s="131">
        <f>155</f>
        <v>155</v>
      </c>
      <c r="D150" s="123">
        <f t="shared" si="2"/>
        <v>92.9</v>
      </c>
    </row>
    <row r="151" spans="1:4">
      <c r="A151" s="127" t="s">
        <v>473</v>
      </c>
      <c r="B151" s="192">
        <v>6464</v>
      </c>
      <c r="C151" s="131">
        <f>9088</f>
        <v>9088</v>
      </c>
      <c r="D151" s="123">
        <f t="shared" si="2"/>
        <v>71.13</v>
      </c>
    </row>
    <row r="152" spans="1:4">
      <c r="A152" s="128" t="s">
        <v>474</v>
      </c>
      <c r="B152" s="192">
        <v>6464</v>
      </c>
      <c r="C152" s="131">
        <f>9088</f>
        <v>9088</v>
      </c>
      <c r="D152" s="123">
        <f t="shared" si="2"/>
        <v>71.13</v>
      </c>
    </row>
    <row r="153" spans="1:4">
      <c r="A153" s="126" t="s">
        <v>314</v>
      </c>
      <c r="B153" s="192">
        <v>311562</v>
      </c>
      <c r="C153" s="131">
        <f>280000+15919</f>
        <v>295919</v>
      </c>
      <c r="D153" s="123">
        <f t="shared" si="2"/>
        <v>105.29</v>
      </c>
    </row>
    <row r="154" spans="1:4">
      <c r="A154" s="127" t="s">
        <v>475</v>
      </c>
      <c r="B154" s="192">
        <v>3153</v>
      </c>
      <c r="C154" s="131">
        <v>2843</v>
      </c>
      <c r="D154" s="123">
        <f t="shared" si="2"/>
        <v>110.9</v>
      </c>
    </row>
    <row r="155" spans="1:4">
      <c r="A155" s="128" t="s">
        <v>386</v>
      </c>
      <c r="B155" s="192">
        <v>390</v>
      </c>
      <c r="C155" s="131">
        <v>356</v>
      </c>
      <c r="D155" s="123">
        <f t="shared" si="2"/>
        <v>109.55</v>
      </c>
    </row>
    <row r="156" spans="1:4">
      <c r="A156" s="128" t="s">
        <v>476</v>
      </c>
      <c r="B156" s="192">
        <v>2763</v>
      </c>
      <c r="C156" s="131">
        <v>2487</v>
      </c>
      <c r="D156" s="123">
        <f t="shared" si="2"/>
        <v>111.1</v>
      </c>
    </row>
    <row r="157" spans="1:4">
      <c r="A157" s="127" t="s">
        <v>477</v>
      </c>
      <c r="B157" s="192">
        <v>228555</v>
      </c>
      <c r="C157" s="131">
        <f>206474+13260+1567</f>
        <v>221301</v>
      </c>
      <c r="D157" s="123">
        <f t="shared" si="2"/>
        <v>103.28</v>
      </c>
    </row>
    <row r="158" spans="1:4">
      <c r="A158" s="128" t="s">
        <v>478</v>
      </c>
      <c r="B158" s="192">
        <v>5672</v>
      </c>
      <c r="C158" s="131">
        <f>5140+220</f>
        <v>5360</v>
      </c>
      <c r="D158" s="123">
        <f t="shared" si="2"/>
        <v>105.82</v>
      </c>
    </row>
    <row r="159" spans="1:4">
      <c r="A159" s="128" t="s">
        <v>479</v>
      </c>
      <c r="B159" s="192">
        <v>93458</v>
      </c>
      <c r="C159" s="131">
        <f>87066+960</f>
        <v>88026</v>
      </c>
      <c r="D159" s="123">
        <f t="shared" si="2"/>
        <v>106.17</v>
      </c>
    </row>
    <row r="160" spans="1:4">
      <c r="A160" s="128" t="s">
        <v>480</v>
      </c>
      <c r="B160" s="192">
        <v>66580</v>
      </c>
      <c r="C160" s="131">
        <v>61768</v>
      </c>
      <c r="D160" s="123">
        <f t="shared" si="2"/>
        <v>107.79</v>
      </c>
    </row>
    <row r="161" spans="1:4">
      <c r="A161" s="128" t="s">
        <v>481</v>
      </c>
      <c r="B161" s="192">
        <v>11277</v>
      </c>
      <c r="C161" s="131">
        <f>9832+9</f>
        <v>9841</v>
      </c>
      <c r="D161" s="123">
        <f t="shared" si="2"/>
        <v>114.59</v>
      </c>
    </row>
    <row r="162" spans="1:4">
      <c r="A162" s="128" t="s">
        <v>482</v>
      </c>
      <c r="B162" s="192">
        <v>51568</v>
      </c>
      <c r="C162" s="131">
        <f>42668+12071+1567</f>
        <v>56306</v>
      </c>
      <c r="D162" s="123">
        <f t="shared" si="2"/>
        <v>91.59</v>
      </c>
    </row>
    <row r="163" spans="1:4">
      <c r="A163" s="127" t="s">
        <v>483</v>
      </c>
      <c r="B163" s="192">
        <v>9556</v>
      </c>
      <c r="C163" s="131">
        <f>8691+566</f>
        <v>9257</v>
      </c>
      <c r="D163" s="123">
        <f t="shared" si="2"/>
        <v>103.23</v>
      </c>
    </row>
    <row r="164" spans="1:4">
      <c r="A164" s="129" t="s">
        <v>812</v>
      </c>
      <c r="B164" s="192">
        <v>9556</v>
      </c>
      <c r="C164" s="131">
        <f>8691+566</f>
        <v>9257</v>
      </c>
      <c r="D164" s="123">
        <f t="shared" si="2"/>
        <v>103.23</v>
      </c>
    </row>
    <row r="165" spans="1:4">
      <c r="A165" s="127" t="s">
        <v>484</v>
      </c>
      <c r="B165" s="192">
        <v>86</v>
      </c>
      <c r="C165" s="131">
        <v>121</v>
      </c>
      <c r="D165" s="123">
        <f t="shared" si="2"/>
        <v>71.069999999999993</v>
      </c>
    </row>
    <row r="166" spans="1:4">
      <c r="A166" s="128" t="s">
        <v>485</v>
      </c>
      <c r="B166" s="192">
        <v>0</v>
      </c>
      <c r="C166" s="131">
        <v>60</v>
      </c>
      <c r="D166" s="123">
        <f t="shared" si="2"/>
        <v>0</v>
      </c>
    </row>
    <row r="167" spans="1:4">
      <c r="A167" s="128" t="s">
        <v>486</v>
      </c>
      <c r="B167" s="192">
        <v>86</v>
      </c>
      <c r="C167" s="131">
        <v>61</v>
      </c>
      <c r="D167" s="123">
        <f t="shared" si="2"/>
        <v>140.97999999999999</v>
      </c>
    </row>
    <row r="168" spans="1:4">
      <c r="A168" s="127" t="s">
        <v>487</v>
      </c>
      <c r="B168" s="192">
        <v>1897</v>
      </c>
      <c r="C168" s="131">
        <f>1563+91</f>
        <v>1654</v>
      </c>
      <c r="D168" s="123">
        <f t="shared" si="2"/>
        <v>114.69</v>
      </c>
    </row>
    <row r="169" spans="1:4">
      <c r="A169" s="128" t="s">
        <v>488</v>
      </c>
      <c r="B169" s="192">
        <v>1897</v>
      </c>
      <c r="C169" s="131">
        <f>1563+91</f>
        <v>1654</v>
      </c>
      <c r="D169" s="123">
        <f t="shared" si="2"/>
        <v>114.69</v>
      </c>
    </row>
    <row r="170" spans="1:4">
      <c r="A170" s="127" t="s">
        <v>489</v>
      </c>
      <c r="B170" s="192">
        <v>1988</v>
      </c>
      <c r="C170" s="131">
        <v>1895</v>
      </c>
      <c r="D170" s="123">
        <f t="shared" si="2"/>
        <v>104.91</v>
      </c>
    </row>
    <row r="171" spans="1:4">
      <c r="A171" s="128" t="s">
        <v>490</v>
      </c>
      <c r="B171" s="192">
        <v>814</v>
      </c>
      <c r="C171" s="131">
        <v>818</v>
      </c>
      <c r="D171" s="123">
        <f t="shared" si="2"/>
        <v>99.51</v>
      </c>
    </row>
    <row r="172" spans="1:4">
      <c r="A172" s="128" t="s">
        <v>491</v>
      </c>
      <c r="B172" s="192">
        <v>1174</v>
      </c>
      <c r="C172" s="131">
        <v>1077</v>
      </c>
      <c r="D172" s="123">
        <f t="shared" si="2"/>
        <v>109.01</v>
      </c>
    </row>
    <row r="173" spans="1:4">
      <c r="A173" s="127" t="s">
        <v>492</v>
      </c>
      <c r="B173" s="192">
        <v>27973</v>
      </c>
      <c r="C173" s="131">
        <v>26000</v>
      </c>
      <c r="D173" s="123">
        <f t="shared" si="2"/>
        <v>107.59</v>
      </c>
    </row>
    <row r="174" spans="1:4">
      <c r="A174" s="128" t="s">
        <v>493</v>
      </c>
      <c r="B174" s="192">
        <v>27973</v>
      </c>
      <c r="C174" s="131">
        <v>26000</v>
      </c>
      <c r="D174" s="123">
        <f t="shared" si="2"/>
        <v>107.59</v>
      </c>
    </row>
    <row r="175" spans="1:4">
      <c r="A175" s="127" t="s">
        <v>494</v>
      </c>
      <c r="B175" s="192">
        <v>38354</v>
      </c>
      <c r="C175" s="131">
        <f>32413+435</f>
        <v>32848</v>
      </c>
      <c r="D175" s="123">
        <f t="shared" si="2"/>
        <v>116.76</v>
      </c>
    </row>
    <row r="176" spans="1:4">
      <c r="A176" s="128" t="s">
        <v>495</v>
      </c>
      <c r="B176" s="192">
        <v>38354</v>
      </c>
      <c r="C176" s="131">
        <f>32413+435</f>
        <v>32848</v>
      </c>
      <c r="D176" s="123">
        <f t="shared" si="2"/>
        <v>116.76</v>
      </c>
    </row>
    <row r="177" spans="1:4">
      <c r="A177" s="126" t="s">
        <v>315</v>
      </c>
      <c r="B177" s="192">
        <v>45413</v>
      </c>
      <c r="C177" s="131">
        <f>37200+80</f>
        <v>37280</v>
      </c>
      <c r="D177" s="123">
        <f t="shared" si="2"/>
        <v>121.82</v>
      </c>
    </row>
    <row r="178" spans="1:4">
      <c r="A178" s="127" t="s">
        <v>496</v>
      </c>
      <c r="B178" s="192">
        <v>1785</v>
      </c>
      <c r="C178" s="131">
        <v>1221</v>
      </c>
      <c r="D178" s="123">
        <f t="shared" si="2"/>
        <v>146.19</v>
      </c>
    </row>
    <row r="179" spans="1:4">
      <c r="A179" s="128" t="s">
        <v>386</v>
      </c>
      <c r="B179" s="192">
        <v>223</v>
      </c>
      <c r="C179" s="131">
        <v>148</v>
      </c>
      <c r="D179" s="123">
        <f t="shared" si="2"/>
        <v>150.68</v>
      </c>
    </row>
    <row r="180" spans="1:4">
      <c r="A180" s="128" t="s">
        <v>497</v>
      </c>
      <c r="B180" s="192">
        <v>1562</v>
      </c>
      <c r="C180" s="131">
        <v>1073</v>
      </c>
      <c r="D180" s="123">
        <f t="shared" si="2"/>
        <v>145.57</v>
      </c>
    </row>
    <row r="181" spans="1:4">
      <c r="A181" s="127" t="s">
        <v>498</v>
      </c>
      <c r="B181" s="192">
        <v>8645</v>
      </c>
      <c r="C181" s="131">
        <v>11408</v>
      </c>
      <c r="D181" s="123">
        <f t="shared" si="2"/>
        <v>75.78</v>
      </c>
    </row>
    <row r="182" spans="1:4">
      <c r="A182" s="128" t="s">
        <v>499</v>
      </c>
      <c r="B182" s="192">
        <v>7635</v>
      </c>
      <c r="C182" s="131">
        <v>8000</v>
      </c>
      <c r="D182" s="123">
        <f t="shared" si="2"/>
        <v>95.44</v>
      </c>
    </row>
    <row r="183" spans="1:4">
      <c r="A183" s="128" t="s">
        <v>500</v>
      </c>
      <c r="B183" s="192">
        <v>410</v>
      </c>
      <c r="C183" s="131">
        <v>408</v>
      </c>
      <c r="D183" s="123">
        <f t="shared" si="2"/>
        <v>100.49</v>
      </c>
    </row>
    <row r="184" spans="1:4">
      <c r="A184" s="128" t="s">
        <v>501</v>
      </c>
      <c r="B184" s="192">
        <v>600</v>
      </c>
      <c r="C184" s="131">
        <v>3000</v>
      </c>
      <c r="D184" s="123">
        <f t="shared" si="2"/>
        <v>20</v>
      </c>
    </row>
    <row r="185" spans="1:4">
      <c r="A185" s="186" t="s">
        <v>813</v>
      </c>
      <c r="B185" s="192">
        <v>130</v>
      </c>
      <c r="C185" s="131"/>
      <c r="D185" s="123">
        <f t="shared" si="2"/>
        <v>0</v>
      </c>
    </row>
    <row r="186" spans="1:4">
      <c r="A186" s="183" t="s">
        <v>814</v>
      </c>
      <c r="B186" s="192">
        <v>130</v>
      </c>
      <c r="C186" s="131">
        <v>0</v>
      </c>
      <c r="D186" s="123">
        <f t="shared" si="2"/>
        <v>0</v>
      </c>
    </row>
    <row r="187" spans="1:4">
      <c r="A187" s="127" t="s">
        <v>502</v>
      </c>
      <c r="B187" s="192">
        <v>916</v>
      </c>
      <c r="C187" s="131">
        <f>785+80</f>
        <v>865</v>
      </c>
      <c r="D187" s="123">
        <f t="shared" si="2"/>
        <v>105.9</v>
      </c>
    </row>
    <row r="188" spans="1:4">
      <c r="A188" s="128" t="s">
        <v>503</v>
      </c>
      <c r="B188" s="192">
        <v>203</v>
      </c>
      <c r="C188" s="131">
        <v>217</v>
      </c>
      <c r="D188" s="123">
        <f t="shared" si="2"/>
        <v>93.55</v>
      </c>
    </row>
    <row r="189" spans="1:4">
      <c r="A189" s="128" t="s">
        <v>504</v>
      </c>
      <c r="B189" s="192">
        <v>400</v>
      </c>
      <c r="C189" s="131">
        <v>398</v>
      </c>
      <c r="D189" s="123">
        <f t="shared" si="2"/>
        <v>100.5</v>
      </c>
    </row>
    <row r="190" spans="1:4">
      <c r="A190" s="128" t="s">
        <v>505</v>
      </c>
      <c r="B190" s="192">
        <v>259</v>
      </c>
      <c r="C190" s="131">
        <f>150+80</f>
        <v>230</v>
      </c>
      <c r="D190" s="123">
        <f t="shared" si="2"/>
        <v>112.61</v>
      </c>
    </row>
    <row r="191" spans="1:4">
      <c r="A191" s="128" t="s">
        <v>506</v>
      </c>
      <c r="B191" s="192">
        <v>54</v>
      </c>
      <c r="C191" s="131">
        <v>20</v>
      </c>
      <c r="D191" s="123">
        <f t="shared" si="2"/>
        <v>270</v>
      </c>
    </row>
    <row r="192" spans="1:4">
      <c r="A192" s="127" t="s">
        <v>507</v>
      </c>
      <c r="B192" s="192">
        <v>33937</v>
      </c>
      <c r="C192" s="131">
        <v>23786</v>
      </c>
      <c r="D192" s="123">
        <f t="shared" si="2"/>
        <v>142.68</v>
      </c>
    </row>
    <row r="193" spans="1:4">
      <c r="A193" s="128" t="s">
        <v>508</v>
      </c>
      <c r="B193" s="192">
        <v>33937</v>
      </c>
      <c r="C193" s="131">
        <v>23786</v>
      </c>
      <c r="D193" s="123">
        <f t="shared" si="2"/>
        <v>142.68</v>
      </c>
    </row>
    <row r="194" spans="1:4">
      <c r="A194" s="126" t="s">
        <v>509</v>
      </c>
      <c r="B194" s="192">
        <v>29852</v>
      </c>
      <c r="C194" s="131">
        <f>24400+1032</f>
        <v>25432</v>
      </c>
      <c r="D194" s="123">
        <f t="shared" si="2"/>
        <v>117.38</v>
      </c>
    </row>
    <row r="195" spans="1:4">
      <c r="A195" s="127" t="s">
        <v>510</v>
      </c>
      <c r="B195" s="192">
        <v>16424</v>
      </c>
      <c r="C195" s="131">
        <f>16151+179</f>
        <v>16330</v>
      </c>
      <c r="D195" s="123">
        <f t="shared" si="2"/>
        <v>100.58</v>
      </c>
    </row>
    <row r="196" spans="1:4">
      <c r="A196" s="128" t="s">
        <v>386</v>
      </c>
      <c r="B196" s="192">
        <v>435</v>
      </c>
      <c r="C196" s="131">
        <v>522</v>
      </c>
      <c r="D196" s="123">
        <f t="shared" si="2"/>
        <v>83.33</v>
      </c>
    </row>
    <row r="197" spans="1:4">
      <c r="A197" s="128" t="s">
        <v>511</v>
      </c>
      <c r="B197" s="192">
        <v>1122</v>
      </c>
      <c r="C197" s="131">
        <v>1180</v>
      </c>
      <c r="D197" s="123">
        <f t="shared" si="2"/>
        <v>95.08</v>
      </c>
    </row>
    <row r="198" spans="1:4">
      <c r="A198" s="128" t="s">
        <v>512</v>
      </c>
      <c r="B198" s="192">
        <v>54</v>
      </c>
      <c r="C198" s="131">
        <v>54</v>
      </c>
      <c r="D198" s="123">
        <f t="shared" ref="D198:D261" si="3">IF(C198&lt;&gt;0,B198/C198*100,0)</f>
        <v>100</v>
      </c>
    </row>
    <row r="199" spans="1:4">
      <c r="A199" s="128" t="s">
        <v>513</v>
      </c>
      <c r="B199" s="192">
        <v>1051</v>
      </c>
      <c r="C199" s="131">
        <v>979</v>
      </c>
      <c r="D199" s="123">
        <f t="shared" si="3"/>
        <v>107.35</v>
      </c>
    </row>
    <row r="200" spans="1:4">
      <c r="A200" s="128" t="s">
        <v>514</v>
      </c>
      <c r="B200" s="192">
        <v>995</v>
      </c>
      <c r="C200" s="131">
        <f>887+104</f>
        <v>991</v>
      </c>
      <c r="D200" s="123">
        <f t="shared" si="3"/>
        <v>100.4</v>
      </c>
    </row>
    <row r="201" spans="1:4">
      <c r="A201" s="128" t="s">
        <v>515</v>
      </c>
      <c r="B201" s="192">
        <v>70</v>
      </c>
      <c r="C201" s="131">
        <v>517</v>
      </c>
      <c r="D201" s="123">
        <f t="shared" si="3"/>
        <v>13.54</v>
      </c>
    </row>
    <row r="202" spans="1:4">
      <c r="A202" s="128" t="s">
        <v>516</v>
      </c>
      <c r="B202" s="192">
        <v>240</v>
      </c>
      <c r="C202" s="131">
        <v>232</v>
      </c>
      <c r="D202" s="123">
        <f t="shared" si="3"/>
        <v>103.45</v>
      </c>
    </row>
    <row r="203" spans="1:4">
      <c r="A203" s="129" t="s">
        <v>815</v>
      </c>
      <c r="B203" s="192">
        <v>1250</v>
      </c>
      <c r="C203" s="131">
        <v>1000</v>
      </c>
      <c r="D203" s="123">
        <f t="shared" si="3"/>
        <v>125</v>
      </c>
    </row>
    <row r="204" spans="1:4">
      <c r="A204" s="128" t="s">
        <v>517</v>
      </c>
      <c r="B204" s="192">
        <v>11207</v>
      </c>
      <c r="C204" s="131">
        <f>10780+75</f>
        <v>10855</v>
      </c>
      <c r="D204" s="123">
        <f t="shared" si="3"/>
        <v>103.24</v>
      </c>
    </row>
    <row r="205" spans="1:4">
      <c r="A205" s="127" t="s">
        <v>518</v>
      </c>
      <c r="B205" s="192">
        <v>769</v>
      </c>
      <c r="C205" s="131">
        <f>583+710</f>
        <v>1293</v>
      </c>
      <c r="D205" s="123">
        <f t="shared" si="3"/>
        <v>59.47</v>
      </c>
    </row>
    <row r="206" spans="1:4">
      <c r="A206" s="128" t="s">
        <v>519</v>
      </c>
      <c r="B206" s="192">
        <v>311</v>
      </c>
      <c r="C206" s="131">
        <f>250+560</f>
        <v>810</v>
      </c>
      <c r="D206" s="123">
        <f t="shared" si="3"/>
        <v>38.4</v>
      </c>
    </row>
    <row r="207" spans="1:4">
      <c r="A207" s="128" t="s">
        <v>520</v>
      </c>
      <c r="B207" s="192">
        <v>458</v>
      </c>
      <c r="C207" s="131">
        <f>333+150</f>
        <v>483</v>
      </c>
      <c r="D207" s="123">
        <f t="shared" si="3"/>
        <v>94.82</v>
      </c>
    </row>
    <row r="208" spans="1:4">
      <c r="A208" s="127" t="s">
        <v>521</v>
      </c>
      <c r="B208" s="192">
        <v>7706</v>
      </c>
      <c r="C208" s="131">
        <f>1538+46</f>
        <v>1584</v>
      </c>
      <c r="D208" s="123">
        <f t="shared" si="3"/>
        <v>486.49</v>
      </c>
    </row>
    <row r="209" spans="1:4">
      <c r="A209" s="187" t="s">
        <v>816</v>
      </c>
      <c r="B209" s="192">
        <v>92</v>
      </c>
      <c r="C209" s="131">
        <v>10</v>
      </c>
      <c r="D209" s="123">
        <f t="shared" si="3"/>
        <v>920</v>
      </c>
    </row>
    <row r="210" spans="1:4">
      <c r="A210" s="128" t="s">
        <v>522</v>
      </c>
      <c r="B210" s="192">
        <v>5000</v>
      </c>
      <c r="C210" s="131">
        <v>12</v>
      </c>
      <c r="D210" s="123">
        <f t="shared" si="3"/>
        <v>41666.67</v>
      </c>
    </row>
    <row r="211" spans="1:4">
      <c r="A211" s="128" t="s">
        <v>523</v>
      </c>
      <c r="B211" s="192">
        <v>761</v>
      </c>
      <c r="C211" s="131">
        <v>711</v>
      </c>
      <c r="D211" s="123">
        <f t="shared" si="3"/>
        <v>107.03</v>
      </c>
    </row>
    <row r="212" spans="1:4">
      <c r="A212" s="128" t="s">
        <v>524</v>
      </c>
      <c r="B212" s="192">
        <v>285</v>
      </c>
      <c r="C212" s="131">
        <f>286+46</f>
        <v>332</v>
      </c>
      <c r="D212" s="123">
        <f t="shared" si="3"/>
        <v>85.84</v>
      </c>
    </row>
    <row r="213" spans="1:4">
      <c r="A213" s="128" t="s">
        <v>525</v>
      </c>
      <c r="B213" s="192">
        <v>360</v>
      </c>
      <c r="C213" s="131">
        <v>350</v>
      </c>
      <c r="D213" s="123">
        <f t="shared" si="3"/>
        <v>102.86</v>
      </c>
    </row>
    <row r="214" spans="1:4">
      <c r="A214" s="128" t="s">
        <v>526</v>
      </c>
      <c r="B214" s="192">
        <v>1208</v>
      </c>
      <c r="C214" s="131">
        <v>169</v>
      </c>
      <c r="D214" s="123">
        <f t="shared" si="3"/>
        <v>714.79</v>
      </c>
    </row>
    <row r="215" spans="1:4">
      <c r="A215" s="127" t="s">
        <v>527</v>
      </c>
      <c r="B215" s="192">
        <v>539</v>
      </c>
      <c r="C215" s="131">
        <v>527</v>
      </c>
      <c r="D215" s="123">
        <f t="shared" si="3"/>
        <v>102.28</v>
      </c>
    </row>
    <row r="216" spans="1:4">
      <c r="A216" s="128" t="s">
        <v>528</v>
      </c>
      <c r="B216" s="192">
        <v>500</v>
      </c>
      <c r="C216" s="131">
        <v>432</v>
      </c>
      <c r="D216" s="123">
        <f t="shared" si="3"/>
        <v>115.74</v>
      </c>
    </row>
    <row r="217" spans="1:4">
      <c r="A217" s="128" t="s">
        <v>529</v>
      </c>
      <c r="B217" s="192">
        <v>39</v>
      </c>
      <c r="C217" s="131">
        <v>66</v>
      </c>
      <c r="D217" s="123">
        <f t="shared" si="3"/>
        <v>59.09</v>
      </c>
    </row>
    <row r="218" spans="1:4">
      <c r="A218" s="128" t="s">
        <v>530</v>
      </c>
      <c r="B218" s="192">
        <v>0</v>
      </c>
      <c r="C218" s="131">
        <v>29</v>
      </c>
      <c r="D218" s="123">
        <f t="shared" si="3"/>
        <v>0</v>
      </c>
    </row>
    <row r="219" spans="1:4">
      <c r="A219" s="127" t="s">
        <v>531</v>
      </c>
      <c r="B219" s="192">
        <v>2778</v>
      </c>
      <c r="C219" s="131">
        <f>2565+31</f>
        <v>2596</v>
      </c>
      <c r="D219" s="123">
        <f t="shared" si="3"/>
        <v>107.01</v>
      </c>
    </row>
    <row r="220" spans="1:4">
      <c r="A220" s="128" t="s">
        <v>386</v>
      </c>
      <c r="B220" s="192">
        <v>2257</v>
      </c>
      <c r="C220" s="131">
        <v>1250</v>
      </c>
      <c r="D220" s="123">
        <f t="shared" si="3"/>
        <v>180.56</v>
      </c>
    </row>
    <row r="221" spans="1:4">
      <c r="A221" s="128" t="s">
        <v>532</v>
      </c>
      <c r="B221" s="192">
        <v>60</v>
      </c>
      <c r="C221" s="131">
        <v>60</v>
      </c>
      <c r="D221" s="123">
        <f t="shared" si="3"/>
        <v>100</v>
      </c>
    </row>
    <row r="222" spans="1:4">
      <c r="A222" s="128" t="s">
        <v>533</v>
      </c>
      <c r="B222" s="192">
        <v>461</v>
      </c>
      <c r="C222" s="131">
        <f>1255+31</f>
        <v>1286</v>
      </c>
      <c r="D222" s="123">
        <f t="shared" si="3"/>
        <v>35.85</v>
      </c>
    </row>
    <row r="223" spans="1:4">
      <c r="A223" s="130" t="s">
        <v>817</v>
      </c>
      <c r="B223" s="192">
        <v>1636</v>
      </c>
      <c r="C223" s="131">
        <f>3036+66</f>
        <v>3102</v>
      </c>
      <c r="D223" s="123">
        <f t="shared" si="3"/>
        <v>52.74</v>
      </c>
    </row>
    <row r="224" spans="1:4">
      <c r="A224" s="128" t="s">
        <v>534</v>
      </c>
      <c r="B224" s="192">
        <v>1200</v>
      </c>
      <c r="C224" s="131">
        <v>1500</v>
      </c>
      <c r="D224" s="123">
        <f t="shared" si="3"/>
        <v>80</v>
      </c>
    </row>
    <row r="225" spans="1:4">
      <c r="A225" s="129" t="s">
        <v>818</v>
      </c>
      <c r="B225" s="192">
        <v>436</v>
      </c>
      <c r="C225" s="194">
        <f>1536+66</f>
        <v>1602</v>
      </c>
      <c r="D225" s="123">
        <f t="shared" si="3"/>
        <v>27.22</v>
      </c>
    </row>
    <row r="226" spans="1:4">
      <c r="A226" s="126" t="s">
        <v>316</v>
      </c>
      <c r="B226" s="192">
        <v>155863</v>
      </c>
      <c r="C226" s="131">
        <f>132400+16688</f>
        <v>149088</v>
      </c>
      <c r="D226" s="123">
        <f t="shared" si="3"/>
        <v>104.54</v>
      </c>
    </row>
    <row r="227" spans="1:4">
      <c r="A227" s="127" t="s">
        <v>535</v>
      </c>
      <c r="B227" s="192">
        <v>3115</v>
      </c>
      <c r="C227" s="131">
        <f>2797+11</f>
        <v>2808</v>
      </c>
      <c r="D227" s="123">
        <f t="shared" si="3"/>
        <v>110.93</v>
      </c>
    </row>
    <row r="228" spans="1:4">
      <c r="A228" s="128" t="s">
        <v>386</v>
      </c>
      <c r="B228" s="192">
        <v>575</v>
      </c>
      <c r="C228" s="131">
        <v>750</v>
      </c>
      <c r="D228" s="123">
        <f t="shared" si="3"/>
        <v>76.67</v>
      </c>
    </row>
    <row r="229" spans="1:4">
      <c r="A229" s="128" t="s">
        <v>536</v>
      </c>
      <c r="B229" s="192">
        <v>425</v>
      </c>
      <c r="C229" s="131">
        <v>47</v>
      </c>
      <c r="D229" s="123">
        <f t="shared" si="3"/>
        <v>904.26</v>
      </c>
    </row>
    <row r="230" spans="1:4">
      <c r="A230" s="128" t="s">
        <v>537</v>
      </c>
      <c r="B230" s="192">
        <v>180</v>
      </c>
      <c r="C230" s="131">
        <v>177</v>
      </c>
      <c r="D230" s="123">
        <f t="shared" si="3"/>
        <v>101.69</v>
      </c>
    </row>
    <row r="231" spans="1:4">
      <c r="A231" s="128" t="s">
        <v>538</v>
      </c>
      <c r="B231" s="192">
        <v>54</v>
      </c>
      <c r="C231" s="131">
        <v>60</v>
      </c>
      <c r="D231" s="123">
        <f t="shared" si="3"/>
        <v>90</v>
      </c>
    </row>
    <row r="232" spans="1:4">
      <c r="A232" s="183" t="s">
        <v>819</v>
      </c>
      <c r="B232" s="192">
        <v>56</v>
      </c>
      <c r="C232" s="131">
        <v>11</v>
      </c>
      <c r="D232" s="123">
        <f t="shared" si="3"/>
        <v>509.09</v>
      </c>
    </row>
    <row r="233" spans="1:4">
      <c r="A233" s="128" t="s">
        <v>539</v>
      </c>
      <c r="B233" s="192">
        <v>514</v>
      </c>
      <c r="C233" s="131">
        <v>550</v>
      </c>
      <c r="D233" s="123">
        <f t="shared" si="3"/>
        <v>93.45</v>
      </c>
    </row>
    <row r="234" spans="1:4">
      <c r="A234" s="128" t="s">
        <v>540</v>
      </c>
      <c r="B234" s="192">
        <v>1016</v>
      </c>
      <c r="C234" s="131">
        <v>821</v>
      </c>
      <c r="D234" s="123">
        <f t="shared" si="3"/>
        <v>123.75</v>
      </c>
    </row>
    <row r="235" spans="1:4">
      <c r="A235" s="128" t="s">
        <v>541</v>
      </c>
      <c r="B235" s="192">
        <v>170</v>
      </c>
      <c r="C235" s="131">
        <v>80</v>
      </c>
      <c r="D235" s="123">
        <f t="shared" si="3"/>
        <v>212.5</v>
      </c>
    </row>
    <row r="236" spans="1:4">
      <c r="A236" s="128" t="s">
        <v>542</v>
      </c>
      <c r="B236" s="192">
        <v>125</v>
      </c>
      <c r="C236" s="131">
        <v>312</v>
      </c>
      <c r="D236" s="123">
        <f t="shared" si="3"/>
        <v>40.06</v>
      </c>
    </row>
    <row r="237" spans="1:4">
      <c r="A237" s="127" t="s">
        <v>543</v>
      </c>
      <c r="B237" s="192">
        <v>3527</v>
      </c>
      <c r="C237" s="131">
        <v>1876</v>
      </c>
      <c r="D237" s="123">
        <f t="shared" si="3"/>
        <v>188.01</v>
      </c>
    </row>
    <row r="238" spans="1:4">
      <c r="A238" s="128" t="s">
        <v>386</v>
      </c>
      <c r="B238" s="192">
        <v>282</v>
      </c>
      <c r="C238" s="131">
        <v>295</v>
      </c>
      <c r="D238" s="123">
        <f t="shared" si="3"/>
        <v>95.59</v>
      </c>
    </row>
    <row r="239" spans="1:4">
      <c r="A239" s="128" t="s">
        <v>544</v>
      </c>
      <c r="B239" s="192">
        <v>171</v>
      </c>
      <c r="C239" s="131">
        <v>163</v>
      </c>
      <c r="D239" s="123">
        <f t="shared" si="3"/>
        <v>104.91</v>
      </c>
    </row>
    <row r="240" spans="1:4">
      <c r="A240" s="128" t="s">
        <v>545</v>
      </c>
      <c r="B240" s="192">
        <v>3074</v>
      </c>
      <c r="C240" s="131">
        <v>1418</v>
      </c>
      <c r="D240" s="123">
        <f t="shared" si="3"/>
        <v>216.78</v>
      </c>
    </row>
    <row r="241" spans="1:4">
      <c r="A241" s="130" t="s">
        <v>820</v>
      </c>
      <c r="B241" s="192">
        <v>72418</v>
      </c>
      <c r="C241" s="131">
        <v>58693</v>
      </c>
      <c r="D241" s="123">
        <f t="shared" si="3"/>
        <v>123.38</v>
      </c>
    </row>
    <row r="242" spans="1:4">
      <c r="A242" s="128" t="s">
        <v>546</v>
      </c>
      <c r="B242" s="192">
        <v>30653</v>
      </c>
      <c r="C242" s="131">
        <v>32065</v>
      </c>
      <c r="D242" s="123">
        <f t="shared" si="3"/>
        <v>95.6</v>
      </c>
    </row>
    <row r="243" spans="1:4">
      <c r="A243" s="128" t="s">
        <v>547</v>
      </c>
      <c r="B243" s="192">
        <v>15332</v>
      </c>
      <c r="C243" s="131">
        <v>14187</v>
      </c>
      <c r="D243" s="123">
        <f t="shared" si="3"/>
        <v>108.07</v>
      </c>
    </row>
    <row r="244" spans="1:4">
      <c r="A244" s="129" t="s">
        <v>821</v>
      </c>
      <c r="B244" s="192">
        <v>26433</v>
      </c>
      <c r="C244" s="131">
        <v>12441</v>
      </c>
      <c r="D244" s="123">
        <f t="shared" si="3"/>
        <v>212.47</v>
      </c>
    </row>
    <row r="245" spans="1:4">
      <c r="A245" s="130" t="s">
        <v>822</v>
      </c>
      <c r="B245" s="192">
        <v>336</v>
      </c>
      <c r="C245" s="131">
        <v>352</v>
      </c>
      <c r="D245" s="123">
        <f t="shared" si="3"/>
        <v>95.45</v>
      </c>
    </row>
    <row r="246" spans="1:4">
      <c r="A246" s="129" t="s">
        <v>823</v>
      </c>
      <c r="B246" s="192">
        <v>336</v>
      </c>
      <c r="C246" s="131">
        <v>352</v>
      </c>
      <c r="D246" s="123">
        <f t="shared" si="3"/>
        <v>95.45</v>
      </c>
    </row>
    <row r="247" spans="1:4">
      <c r="A247" s="127" t="s">
        <v>548</v>
      </c>
      <c r="B247" s="192">
        <v>7208</v>
      </c>
      <c r="C247" s="131">
        <f>6031+2301</f>
        <v>8332</v>
      </c>
      <c r="D247" s="123">
        <f t="shared" si="3"/>
        <v>86.51</v>
      </c>
    </row>
    <row r="248" spans="1:4">
      <c r="A248" s="183" t="s">
        <v>549</v>
      </c>
      <c r="B248" s="192">
        <v>202</v>
      </c>
      <c r="C248" s="131">
        <f>1631+2246</f>
        <v>3877</v>
      </c>
      <c r="D248" s="123">
        <f t="shared" si="3"/>
        <v>5.21</v>
      </c>
    </row>
    <row r="249" spans="1:4">
      <c r="A249" s="128" t="s">
        <v>550</v>
      </c>
      <c r="B249" s="192">
        <v>2460</v>
      </c>
      <c r="C249" s="131">
        <v>4100</v>
      </c>
      <c r="D249" s="123">
        <f t="shared" si="3"/>
        <v>60</v>
      </c>
    </row>
    <row r="250" spans="1:4">
      <c r="A250" s="128" t="s">
        <v>551</v>
      </c>
      <c r="B250" s="192">
        <v>4546</v>
      </c>
      <c r="C250" s="131">
        <f>300+55</f>
        <v>355</v>
      </c>
      <c r="D250" s="123">
        <f t="shared" si="3"/>
        <v>1280.56</v>
      </c>
    </row>
    <row r="251" spans="1:4">
      <c r="A251" s="127" t="s">
        <v>552</v>
      </c>
      <c r="B251" s="192">
        <v>2789</v>
      </c>
      <c r="C251" s="131">
        <v>51</v>
      </c>
      <c r="D251" s="123">
        <f t="shared" si="3"/>
        <v>5468.63</v>
      </c>
    </row>
    <row r="252" spans="1:4">
      <c r="A252" s="128" t="s">
        <v>553</v>
      </c>
      <c r="B252" s="192">
        <v>2779</v>
      </c>
      <c r="C252" s="131">
        <v>41</v>
      </c>
      <c r="D252" s="123">
        <f t="shared" si="3"/>
        <v>6778.05</v>
      </c>
    </row>
    <row r="253" spans="1:4">
      <c r="A253" s="129" t="s">
        <v>824</v>
      </c>
      <c r="B253" s="192">
        <v>10</v>
      </c>
      <c r="C253" s="131">
        <v>10</v>
      </c>
      <c r="D253" s="123">
        <f t="shared" si="3"/>
        <v>100</v>
      </c>
    </row>
    <row r="254" spans="1:4">
      <c r="A254" s="127" t="s">
        <v>554</v>
      </c>
      <c r="B254" s="192">
        <v>6498</v>
      </c>
      <c r="C254" s="131">
        <f>20670+64</f>
        <v>20734</v>
      </c>
      <c r="D254" s="123">
        <f t="shared" si="3"/>
        <v>31.34</v>
      </c>
    </row>
    <row r="255" spans="1:4">
      <c r="A255" s="128" t="s">
        <v>555</v>
      </c>
      <c r="B255" s="192">
        <v>180</v>
      </c>
      <c r="C255" s="131">
        <f>94+64</f>
        <v>158</v>
      </c>
      <c r="D255" s="123">
        <f t="shared" si="3"/>
        <v>113.92</v>
      </c>
    </row>
    <row r="256" spans="1:4">
      <c r="A256" s="128" t="s">
        <v>556</v>
      </c>
      <c r="B256" s="192">
        <v>1276</v>
      </c>
      <c r="C256" s="131">
        <v>1428</v>
      </c>
      <c r="D256" s="123">
        <f t="shared" si="3"/>
        <v>89.36</v>
      </c>
    </row>
    <row r="257" spans="1:4">
      <c r="A257" s="128" t="s">
        <v>557</v>
      </c>
      <c r="B257" s="192">
        <v>948</v>
      </c>
      <c r="C257" s="131">
        <v>4023</v>
      </c>
      <c r="D257" s="123">
        <f t="shared" si="3"/>
        <v>23.56</v>
      </c>
    </row>
    <row r="258" spans="1:4">
      <c r="A258" s="128" t="s">
        <v>558</v>
      </c>
      <c r="B258" s="192">
        <v>4094</v>
      </c>
      <c r="C258" s="131">
        <v>15125</v>
      </c>
      <c r="D258" s="123">
        <f t="shared" si="3"/>
        <v>27.07</v>
      </c>
    </row>
    <row r="259" spans="1:4">
      <c r="A259" s="127" t="s">
        <v>559</v>
      </c>
      <c r="B259" s="192">
        <v>5442</v>
      </c>
      <c r="C259" s="131">
        <f>5360+218</f>
        <v>5578</v>
      </c>
      <c r="D259" s="123">
        <f t="shared" si="3"/>
        <v>97.56</v>
      </c>
    </row>
    <row r="260" spans="1:4">
      <c r="A260" s="128" t="s">
        <v>386</v>
      </c>
      <c r="B260" s="192">
        <v>273</v>
      </c>
      <c r="C260" s="131">
        <v>374</v>
      </c>
      <c r="D260" s="123">
        <f t="shared" si="3"/>
        <v>72.989999999999995</v>
      </c>
    </row>
    <row r="261" spans="1:4">
      <c r="A261" s="128" t="s">
        <v>387</v>
      </c>
      <c r="B261" s="192">
        <v>62</v>
      </c>
      <c r="C261" s="131">
        <v>56</v>
      </c>
      <c r="D261" s="123">
        <f t="shared" si="3"/>
        <v>110.71</v>
      </c>
    </row>
    <row r="262" spans="1:4">
      <c r="A262" s="129" t="s">
        <v>825</v>
      </c>
      <c r="B262" s="192">
        <v>113</v>
      </c>
      <c r="C262" s="131">
        <v>53</v>
      </c>
      <c r="D262" s="123">
        <f t="shared" ref="D262:D325" si="4">IF(C262&lt;&gt;0,B262/C262*100,0)</f>
        <v>213.21</v>
      </c>
    </row>
    <row r="263" spans="1:4">
      <c r="A263" s="129" t="s">
        <v>826</v>
      </c>
      <c r="B263" s="192">
        <v>56</v>
      </c>
      <c r="C263" s="131">
        <v>21</v>
      </c>
      <c r="D263" s="123">
        <f t="shared" si="4"/>
        <v>266.67</v>
      </c>
    </row>
    <row r="264" spans="1:4">
      <c r="A264" s="128" t="s">
        <v>560</v>
      </c>
      <c r="B264" s="192">
        <v>2478</v>
      </c>
      <c r="C264" s="131">
        <v>116</v>
      </c>
      <c r="D264" s="123">
        <f t="shared" si="4"/>
        <v>2136.21</v>
      </c>
    </row>
    <row r="265" spans="1:4">
      <c r="A265" s="128" t="s">
        <v>561</v>
      </c>
      <c r="B265" s="192">
        <v>2460</v>
      </c>
      <c r="C265" s="131">
        <f>4930+28</f>
        <v>4958</v>
      </c>
      <c r="D265" s="123">
        <f t="shared" si="4"/>
        <v>49.62</v>
      </c>
    </row>
    <row r="266" spans="1:4">
      <c r="A266" s="127" t="s">
        <v>562</v>
      </c>
      <c r="B266" s="192">
        <v>217</v>
      </c>
      <c r="C266" s="131">
        <v>251</v>
      </c>
      <c r="D266" s="123">
        <f t="shared" si="4"/>
        <v>86.45</v>
      </c>
    </row>
    <row r="267" spans="1:4">
      <c r="A267" s="128" t="s">
        <v>563</v>
      </c>
      <c r="B267" s="192">
        <v>217</v>
      </c>
      <c r="C267" s="131">
        <v>251</v>
      </c>
      <c r="D267" s="123">
        <f t="shared" si="4"/>
        <v>86.45</v>
      </c>
    </row>
    <row r="268" spans="1:4">
      <c r="A268" s="127" t="s">
        <v>564</v>
      </c>
      <c r="B268" s="192">
        <v>6816</v>
      </c>
      <c r="C268" s="131">
        <f>4950+589</f>
        <v>5539</v>
      </c>
      <c r="D268" s="123">
        <f t="shared" si="4"/>
        <v>123.05</v>
      </c>
    </row>
    <row r="269" spans="1:4">
      <c r="A269" s="128" t="s">
        <v>565</v>
      </c>
      <c r="B269" s="192">
        <v>2160</v>
      </c>
      <c r="C269" s="131">
        <v>1276</v>
      </c>
      <c r="D269" s="123">
        <f t="shared" si="4"/>
        <v>169.28</v>
      </c>
    </row>
    <row r="270" spans="1:4">
      <c r="A270" s="128" t="s">
        <v>566</v>
      </c>
      <c r="B270" s="192">
        <v>4656</v>
      </c>
      <c r="C270" s="131">
        <v>4263</v>
      </c>
      <c r="D270" s="123">
        <f t="shared" si="4"/>
        <v>109.22</v>
      </c>
    </row>
    <row r="271" spans="1:4">
      <c r="A271" s="186" t="s">
        <v>827</v>
      </c>
      <c r="B271" s="192">
        <v>3302</v>
      </c>
      <c r="C271" s="195">
        <v>3302</v>
      </c>
      <c r="D271" s="123">
        <f t="shared" si="4"/>
        <v>100</v>
      </c>
    </row>
    <row r="272" spans="1:4">
      <c r="A272" s="183" t="s">
        <v>828</v>
      </c>
      <c r="B272" s="192">
        <v>3166</v>
      </c>
      <c r="C272" s="131">
        <v>143</v>
      </c>
      <c r="D272" s="123">
        <f t="shared" si="4"/>
        <v>2213.9899999999998</v>
      </c>
    </row>
    <row r="273" spans="1:4">
      <c r="A273" s="183" t="s">
        <v>829</v>
      </c>
      <c r="B273" s="192">
        <v>136</v>
      </c>
      <c r="C273" s="131">
        <v>57</v>
      </c>
      <c r="D273" s="123">
        <f t="shared" si="4"/>
        <v>238.6</v>
      </c>
    </row>
    <row r="274" spans="1:4">
      <c r="A274" s="186" t="s">
        <v>830</v>
      </c>
      <c r="B274" s="192">
        <v>182</v>
      </c>
      <c r="C274" s="195">
        <v>182</v>
      </c>
      <c r="D274" s="123">
        <f t="shared" si="4"/>
        <v>100</v>
      </c>
    </row>
    <row r="275" spans="1:4">
      <c r="A275" s="183" t="s">
        <v>831</v>
      </c>
      <c r="B275" s="192">
        <v>39</v>
      </c>
      <c r="C275" s="131">
        <v>24</v>
      </c>
      <c r="D275" s="123">
        <f t="shared" si="4"/>
        <v>162.5</v>
      </c>
    </row>
    <row r="276" spans="1:4">
      <c r="A276" s="183" t="s">
        <v>832</v>
      </c>
      <c r="B276" s="192">
        <v>143</v>
      </c>
      <c r="C276" s="131">
        <v>86</v>
      </c>
      <c r="D276" s="123">
        <f t="shared" si="4"/>
        <v>166.28</v>
      </c>
    </row>
    <row r="277" spans="1:4">
      <c r="A277" s="127" t="s">
        <v>567</v>
      </c>
      <c r="B277" s="192">
        <v>41106</v>
      </c>
      <c r="C277" s="131">
        <f>29751+12742</f>
        <v>42493</v>
      </c>
      <c r="D277" s="123">
        <f t="shared" si="4"/>
        <v>96.74</v>
      </c>
    </row>
    <row r="278" spans="1:4">
      <c r="A278" s="128" t="s">
        <v>568</v>
      </c>
      <c r="B278" s="192">
        <v>0</v>
      </c>
      <c r="C278" s="131">
        <v>3800</v>
      </c>
      <c r="D278" s="123">
        <f t="shared" si="4"/>
        <v>0</v>
      </c>
    </row>
    <row r="279" spans="1:4">
      <c r="A279" s="128" t="s">
        <v>569</v>
      </c>
      <c r="B279" s="192">
        <v>41106</v>
      </c>
      <c r="C279" s="131">
        <f>25951+12742</f>
        <v>38693</v>
      </c>
      <c r="D279" s="123">
        <f t="shared" si="4"/>
        <v>106.24</v>
      </c>
    </row>
    <row r="280" spans="1:4">
      <c r="A280" s="127" t="s">
        <v>570</v>
      </c>
      <c r="B280" s="192">
        <v>948</v>
      </c>
      <c r="C280" s="131">
        <v>64</v>
      </c>
      <c r="D280" s="123">
        <f t="shared" si="4"/>
        <v>1481.25</v>
      </c>
    </row>
    <row r="281" spans="1:4">
      <c r="A281" s="188" t="s">
        <v>386</v>
      </c>
      <c r="B281" s="192">
        <v>639</v>
      </c>
      <c r="C281" s="131">
        <v>0</v>
      </c>
      <c r="D281" s="123">
        <f t="shared" si="4"/>
        <v>0</v>
      </c>
    </row>
    <row r="282" spans="1:4">
      <c r="A282" s="128" t="s">
        <v>571</v>
      </c>
      <c r="B282" s="192">
        <v>161</v>
      </c>
      <c r="C282" s="131">
        <v>64</v>
      </c>
      <c r="D282" s="123">
        <f t="shared" si="4"/>
        <v>251.56</v>
      </c>
    </row>
    <row r="283" spans="1:4">
      <c r="A283" s="183" t="s">
        <v>396</v>
      </c>
      <c r="B283" s="192">
        <v>148</v>
      </c>
      <c r="C283" s="131">
        <v>0</v>
      </c>
      <c r="D283" s="123">
        <f t="shared" si="4"/>
        <v>0</v>
      </c>
    </row>
    <row r="284" spans="1:4">
      <c r="A284" s="127" t="s">
        <v>572</v>
      </c>
      <c r="B284" s="192">
        <v>1959</v>
      </c>
      <c r="C284" s="131">
        <f>1957+50</f>
        <v>2007</v>
      </c>
      <c r="D284" s="123">
        <f t="shared" si="4"/>
        <v>97.61</v>
      </c>
    </row>
    <row r="285" spans="1:4">
      <c r="A285" s="128" t="s">
        <v>573</v>
      </c>
      <c r="B285" s="192">
        <v>1959</v>
      </c>
      <c r="C285" s="131">
        <f>1957+50</f>
        <v>2007</v>
      </c>
      <c r="D285" s="123">
        <f t="shared" si="4"/>
        <v>97.61</v>
      </c>
    </row>
    <row r="286" spans="1:4">
      <c r="A286" s="126" t="s">
        <v>574</v>
      </c>
      <c r="B286" s="192">
        <v>124754</v>
      </c>
      <c r="C286" s="131">
        <f>114000+7654</f>
        <v>121654</v>
      </c>
      <c r="D286" s="123">
        <f t="shared" si="4"/>
        <v>102.55</v>
      </c>
    </row>
    <row r="287" spans="1:4">
      <c r="A287" s="127" t="s">
        <v>575</v>
      </c>
      <c r="B287" s="192">
        <v>1437</v>
      </c>
      <c r="C287" s="131">
        <v>3300</v>
      </c>
      <c r="D287" s="123">
        <f t="shared" si="4"/>
        <v>43.55</v>
      </c>
    </row>
    <row r="288" spans="1:4">
      <c r="A288" s="128" t="s">
        <v>386</v>
      </c>
      <c r="B288" s="192">
        <v>987</v>
      </c>
      <c r="C288" s="131">
        <v>819</v>
      </c>
      <c r="D288" s="123">
        <f t="shared" si="4"/>
        <v>120.51</v>
      </c>
    </row>
    <row r="289" spans="1:4">
      <c r="A289" s="128" t="s">
        <v>576</v>
      </c>
      <c r="B289" s="192">
        <v>450</v>
      </c>
      <c r="C289" s="131">
        <v>2481</v>
      </c>
      <c r="D289" s="123">
        <f t="shared" si="4"/>
        <v>18.14</v>
      </c>
    </row>
    <row r="290" spans="1:4">
      <c r="A290" s="127" t="s">
        <v>577</v>
      </c>
      <c r="B290" s="192">
        <v>20310</v>
      </c>
      <c r="C290" s="131">
        <f>17150+122</f>
        <v>17272</v>
      </c>
      <c r="D290" s="123">
        <f t="shared" si="4"/>
        <v>117.59</v>
      </c>
    </row>
    <row r="291" spans="1:4">
      <c r="A291" s="128" t="s">
        <v>578</v>
      </c>
      <c r="B291" s="192">
        <v>17542</v>
      </c>
      <c r="C291" s="131">
        <v>17150</v>
      </c>
      <c r="D291" s="123">
        <f t="shared" si="4"/>
        <v>102.29</v>
      </c>
    </row>
    <row r="292" spans="1:4">
      <c r="A292" s="183" t="s">
        <v>833</v>
      </c>
      <c r="B292" s="192">
        <v>2496</v>
      </c>
      <c r="C292" s="131">
        <v>0</v>
      </c>
      <c r="D292" s="123">
        <f t="shared" si="4"/>
        <v>0</v>
      </c>
    </row>
    <row r="293" spans="1:4">
      <c r="A293" s="129" t="s">
        <v>834</v>
      </c>
      <c r="B293" s="192">
        <v>272</v>
      </c>
      <c r="C293" s="131">
        <v>122</v>
      </c>
      <c r="D293" s="123">
        <f t="shared" si="4"/>
        <v>222.95</v>
      </c>
    </row>
    <row r="294" spans="1:4">
      <c r="A294" s="127" t="s">
        <v>579</v>
      </c>
      <c r="B294" s="192">
        <v>9663</v>
      </c>
      <c r="C294" s="131">
        <v>3650</v>
      </c>
      <c r="D294" s="123">
        <f t="shared" si="4"/>
        <v>264.74</v>
      </c>
    </row>
    <row r="295" spans="1:4">
      <c r="A295" s="128" t="s">
        <v>580</v>
      </c>
      <c r="B295" s="192">
        <v>7953</v>
      </c>
      <c r="C295" s="131">
        <f>3650+263</f>
        <v>3913</v>
      </c>
      <c r="D295" s="123">
        <f t="shared" si="4"/>
        <v>203.25</v>
      </c>
    </row>
    <row r="296" spans="1:4">
      <c r="A296" s="128" t="s">
        <v>581</v>
      </c>
      <c r="B296" s="192">
        <v>1710</v>
      </c>
      <c r="C296" s="131">
        <v>512</v>
      </c>
      <c r="D296" s="123">
        <f t="shared" si="4"/>
        <v>333.98</v>
      </c>
    </row>
    <row r="297" spans="1:4">
      <c r="A297" s="127" t="s">
        <v>582</v>
      </c>
      <c r="B297" s="192">
        <v>13117</v>
      </c>
      <c r="C297" s="131">
        <f>11873+6050</f>
        <v>17923</v>
      </c>
      <c r="D297" s="123">
        <f t="shared" si="4"/>
        <v>73.19</v>
      </c>
    </row>
    <row r="298" spans="1:4">
      <c r="A298" s="128" t="s">
        <v>583</v>
      </c>
      <c r="B298" s="192">
        <v>1669</v>
      </c>
      <c r="C298" s="131">
        <v>1508</v>
      </c>
      <c r="D298" s="123">
        <f t="shared" si="4"/>
        <v>110.68</v>
      </c>
    </row>
    <row r="299" spans="1:4">
      <c r="A299" s="128" t="s">
        <v>584</v>
      </c>
      <c r="B299" s="192">
        <v>964</v>
      </c>
      <c r="C299" s="131">
        <v>796</v>
      </c>
      <c r="D299" s="123">
        <f t="shared" si="4"/>
        <v>121.11</v>
      </c>
    </row>
    <row r="300" spans="1:4">
      <c r="A300" s="128" t="s">
        <v>585</v>
      </c>
      <c r="B300" s="192">
        <v>2941</v>
      </c>
      <c r="C300" s="131">
        <v>2421</v>
      </c>
      <c r="D300" s="123">
        <f t="shared" si="4"/>
        <v>121.48</v>
      </c>
    </row>
    <row r="301" spans="1:4">
      <c r="A301" s="128" t="s">
        <v>586</v>
      </c>
      <c r="B301" s="192">
        <v>123</v>
      </c>
      <c r="C301" s="131">
        <v>28</v>
      </c>
      <c r="D301" s="123">
        <f t="shared" si="4"/>
        <v>439.29</v>
      </c>
    </row>
    <row r="302" spans="1:4">
      <c r="A302" s="128" t="s">
        <v>587</v>
      </c>
      <c r="B302" s="192">
        <v>7340</v>
      </c>
      <c r="C302" s="131">
        <f>6820+6050</f>
        <v>12870</v>
      </c>
      <c r="D302" s="123">
        <f t="shared" si="4"/>
        <v>57.03</v>
      </c>
    </row>
    <row r="303" spans="1:4">
      <c r="A303" s="128" t="s">
        <v>588</v>
      </c>
      <c r="B303" s="192">
        <v>80</v>
      </c>
      <c r="C303" s="131">
        <v>300</v>
      </c>
      <c r="D303" s="123">
        <f t="shared" si="4"/>
        <v>26.67</v>
      </c>
    </row>
    <row r="304" spans="1:4">
      <c r="A304" s="127" t="s">
        <v>589</v>
      </c>
      <c r="B304" s="192">
        <v>9089</v>
      </c>
      <c r="C304" s="131">
        <f>7620+544</f>
        <v>8164</v>
      </c>
      <c r="D304" s="123">
        <f t="shared" si="4"/>
        <v>111.33</v>
      </c>
    </row>
    <row r="305" spans="1:4">
      <c r="A305" s="128" t="s">
        <v>590</v>
      </c>
      <c r="B305" s="192">
        <v>162</v>
      </c>
      <c r="C305" s="131">
        <v>257</v>
      </c>
      <c r="D305" s="123">
        <f t="shared" si="4"/>
        <v>63.04</v>
      </c>
    </row>
    <row r="306" spans="1:4">
      <c r="A306" s="128" t="s">
        <v>591</v>
      </c>
      <c r="B306" s="192">
        <v>6536</v>
      </c>
      <c r="C306" s="131">
        <f>4985+504</f>
        <v>5489</v>
      </c>
      <c r="D306" s="123">
        <f t="shared" si="4"/>
        <v>119.07</v>
      </c>
    </row>
    <row r="307" spans="1:4">
      <c r="A307" s="128" t="s">
        <v>592</v>
      </c>
      <c r="B307" s="192">
        <v>2391</v>
      </c>
      <c r="C307" s="131">
        <f>2378+40</f>
        <v>2418</v>
      </c>
      <c r="D307" s="123">
        <f t="shared" si="4"/>
        <v>98.88</v>
      </c>
    </row>
    <row r="308" spans="1:4">
      <c r="A308" s="127" t="s">
        <v>593</v>
      </c>
      <c r="B308" s="192">
        <v>20578</v>
      </c>
      <c r="C308" s="131">
        <v>19312</v>
      </c>
      <c r="D308" s="123">
        <f t="shared" si="4"/>
        <v>106.56</v>
      </c>
    </row>
    <row r="309" spans="1:4">
      <c r="A309" s="128" t="s">
        <v>594</v>
      </c>
      <c r="B309" s="192">
        <v>3131</v>
      </c>
      <c r="C309" s="131">
        <v>2916</v>
      </c>
      <c r="D309" s="123">
        <f t="shared" si="4"/>
        <v>107.37</v>
      </c>
    </row>
    <row r="310" spans="1:4">
      <c r="A310" s="128" t="s">
        <v>595</v>
      </c>
      <c r="B310" s="192">
        <v>10679</v>
      </c>
      <c r="C310" s="131">
        <v>10072</v>
      </c>
      <c r="D310" s="123">
        <f t="shared" si="4"/>
        <v>106.03</v>
      </c>
    </row>
    <row r="311" spans="1:4">
      <c r="A311" s="128" t="s">
        <v>596</v>
      </c>
      <c r="B311" s="192">
        <v>6768</v>
      </c>
      <c r="C311" s="131">
        <v>6324</v>
      </c>
      <c r="D311" s="123">
        <f t="shared" si="4"/>
        <v>107.02</v>
      </c>
    </row>
    <row r="312" spans="1:4">
      <c r="A312" s="127" t="s">
        <v>597</v>
      </c>
      <c r="B312" s="192">
        <v>45898</v>
      </c>
      <c r="C312" s="131">
        <v>44410</v>
      </c>
      <c r="D312" s="123">
        <f t="shared" si="4"/>
        <v>103.35</v>
      </c>
    </row>
    <row r="313" spans="1:4">
      <c r="A313" s="128" t="s">
        <v>598</v>
      </c>
      <c r="B313" s="192">
        <v>45898</v>
      </c>
      <c r="C313" s="131">
        <v>44410</v>
      </c>
      <c r="D313" s="123">
        <f t="shared" si="4"/>
        <v>103.35</v>
      </c>
    </row>
    <row r="314" spans="1:4">
      <c r="A314" s="186" t="s">
        <v>835</v>
      </c>
      <c r="B314" s="192">
        <v>1700</v>
      </c>
      <c r="C314" s="131">
        <v>1700</v>
      </c>
      <c r="D314" s="123">
        <f t="shared" si="4"/>
        <v>100</v>
      </c>
    </row>
    <row r="315" spans="1:4">
      <c r="A315" s="128" t="s">
        <v>599</v>
      </c>
      <c r="B315" s="192">
        <v>1700</v>
      </c>
      <c r="C315" s="131">
        <v>1700</v>
      </c>
      <c r="D315" s="123">
        <f t="shared" si="4"/>
        <v>100</v>
      </c>
    </row>
    <row r="316" spans="1:4">
      <c r="A316" s="130" t="s">
        <v>836</v>
      </c>
      <c r="B316" s="192">
        <v>136</v>
      </c>
      <c r="C316" s="131">
        <v>144</v>
      </c>
      <c r="D316" s="123">
        <f t="shared" si="4"/>
        <v>94.44</v>
      </c>
    </row>
    <row r="317" spans="1:4">
      <c r="A317" s="183" t="s">
        <v>837</v>
      </c>
      <c r="B317" s="192">
        <v>135</v>
      </c>
      <c r="C317" s="131">
        <v>143</v>
      </c>
      <c r="D317" s="123">
        <f t="shared" si="4"/>
        <v>94.41</v>
      </c>
    </row>
    <row r="318" spans="1:4">
      <c r="A318" s="129" t="s">
        <v>838</v>
      </c>
      <c r="B318" s="192">
        <v>1</v>
      </c>
      <c r="C318" s="131">
        <v>1</v>
      </c>
      <c r="D318" s="123">
        <f t="shared" si="4"/>
        <v>100</v>
      </c>
    </row>
    <row r="319" spans="1:4">
      <c r="A319" s="127" t="s">
        <v>600</v>
      </c>
      <c r="B319" s="192">
        <v>1618</v>
      </c>
      <c r="C319" s="131">
        <f>1777+19</f>
        <v>1796</v>
      </c>
      <c r="D319" s="123">
        <f t="shared" si="4"/>
        <v>90.09</v>
      </c>
    </row>
    <row r="320" spans="1:4">
      <c r="A320" s="128" t="s">
        <v>601</v>
      </c>
      <c r="B320" s="192">
        <v>1618</v>
      </c>
      <c r="C320" s="131">
        <f>1777+19</f>
        <v>1796</v>
      </c>
      <c r="D320" s="123">
        <f t="shared" si="4"/>
        <v>90.09</v>
      </c>
    </row>
    <row r="321" spans="1:4">
      <c r="A321" s="127" t="s">
        <v>602</v>
      </c>
      <c r="B321" s="192">
        <v>1208</v>
      </c>
      <c r="C321" s="131">
        <v>3208</v>
      </c>
      <c r="D321" s="123">
        <f t="shared" si="4"/>
        <v>37.659999999999997</v>
      </c>
    </row>
    <row r="322" spans="1:4">
      <c r="A322" s="128" t="s">
        <v>603</v>
      </c>
      <c r="B322" s="192">
        <v>1208</v>
      </c>
      <c r="C322" s="131">
        <v>3208</v>
      </c>
      <c r="D322" s="123">
        <f t="shared" si="4"/>
        <v>37.659999999999997</v>
      </c>
    </row>
    <row r="323" spans="1:4">
      <c r="A323" s="126" t="s">
        <v>317</v>
      </c>
      <c r="B323" s="192">
        <v>9350</v>
      </c>
      <c r="C323" s="131">
        <v>9150</v>
      </c>
      <c r="D323" s="123">
        <f t="shared" si="4"/>
        <v>102.19</v>
      </c>
    </row>
    <row r="324" spans="1:4">
      <c r="A324" s="127" t="s">
        <v>604</v>
      </c>
      <c r="B324" s="192">
        <v>3756</v>
      </c>
      <c r="C324" s="131">
        <v>3078</v>
      </c>
      <c r="D324" s="123">
        <f t="shared" si="4"/>
        <v>122.03</v>
      </c>
    </row>
    <row r="325" spans="1:4">
      <c r="A325" s="128" t="s">
        <v>386</v>
      </c>
      <c r="B325" s="192">
        <v>1206</v>
      </c>
      <c r="C325" s="131">
        <v>1126</v>
      </c>
      <c r="D325" s="123">
        <f t="shared" si="4"/>
        <v>107.1</v>
      </c>
    </row>
    <row r="326" spans="1:4">
      <c r="A326" s="128" t="s">
        <v>605</v>
      </c>
      <c r="B326" s="192">
        <v>2550</v>
      </c>
      <c r="C326" s="131">
        <v>1952</v>
      </c>
      <c r="D326" s="123">
        <f t="shared" ref="D326:D389" si="5">IF(C326&lt;&gt;0,B326/C326*100,0)</f>
        <v>130.63999999999999</v>
      </c>
    </row>
    <row r="327" spans="1:4">
      <c r="A327" s="127" t="s">
        <v>606</v>
      </c>
      <c r="B327" s="192">
        <v>1454</v>
      </c>
      <c r="C327" s="131">
        <v>950</v>
      </c>
      <c r="D327" s="123">
        <f t="shared" si="5"/>
        <v>153.05000000000001</v>
      </c>
    </row>
    <row r="328" spans="1:4">
      <c r="A328" s="128" t="s">
        <v>607</v>
      </c>
      <c r="B328" s="192">
        <v>606</v>
      </c>
      <c r="C328" s="131">
        <v>535</v>
      </c>
      <c r="D328" s="123">
        <f t="shared" si="5"/>
        <v>113.27</v>
      </c>
    </row>
    <row r="329" spans="1:4">
      <c r="A329" s="128" t="s">
        <v>608</v>
      </c>
      <c r="B329" s="192">
        <v>848</v>
      </c>
      <c r="C329" s="131">
        <v>415</v>
      </c>
      <c r="D329" s="123">
        <f t="shared" si="5"/>
        <v>204.34</v>
      </c>
    </row>
    <row r="330" spans="1:4">
      <c r="A330" s="127" t="s">
        <v>609</v>
      </c>
      <c r="B330" s="192">
        <v>15</v>
      </c>
      <c r="C330" s="131">
        <v>11</v>
      </c>
      <c r="D330" s="123">
        <f t="shared" si="5"/>
        <v>136.36000000000001</v>
      </c>
    </row>
    <row r="331" spans="1:4">
      <c r="A331" s="128" t="s">
        <v>610</v>
      </c>
      <c r="B331" s="192">
        <v>15</v>
      </c>
      <c r="C331" s="131">
        <v>11</v>
      </c>
      <c r="D331" s="123">
        <f t="shared" si="5"/>
        <v>136.36000000000001</v>
      </c>
    </row>
    <row r="332" spans="1:4">
      <c r="A332" s="127" t="s">
        <v>611</v>
      </c>
      <c r="B332" s="192">
        <v>690</v>
      </c>
      <c r="C332" s="131">
        <v>821</v>
      </c>
      <c r="D332" s="123">
        <f t="shared" si="5"/>
        <v>84.04</v>
      </c>
    </row>
    <row r="333" spans="1:4">
      <c r="A333" s="128" t="s">
        <v>612</v>
      </c>
      <c r="B333" s="192">
        <v>690</v>
      </c>
      <c r="C333" s="131">
        <v>821</v>
      </c>
      <c r="D333" s="123">
        <f t="shared" si="5"/>
        <v>84.04</v>
      </c>
    </row>
    <row r="334" spans="1:4">
      <c r="A334" s="127" t="s">
        <v>613</v>
      </c>
      <c r="B334" s="192">
        <v>3435</v>
      </c>
      <c r="C334" s="131">
        <v>4290</v>
      </c>
      <c r="D334" s="123">
        <f t="shared" si="5"/>
        <v>80.069999999999993</v>
      </c>
    </row>
    <row r="335" spans="1:4">
      <c r="A335" s="128" t="s">
        <v>614</v>
      </c>
      <c r="B335" s="192">
        <v>3435</v>
      </c>
      <c r="C335" s="131">
        <v>4290</v>
      </c>
      <c r="D335" s="123">
        <f t="shared" si="5"/>
        <v>80.069999999999993</v>
      </c>
    </row>
    <row r="336" spans="1:4">
      <c r="A336" s="126" t="s">
        <v>318</v>
      </c>
      <c r="B336" s="192">
        <v>104024</v>
      </c>
      <c r="C336" s="131">
        <f>120700+579</f>
        <v>121279</v>
      </c>
      <c r="D336" s="123">
        <f t="shared" si="5"/>
        <v>85.77</v>
      </c>
    </row>
    <row r="337" spans="1:4">
      <c r="A337" s="127" t="s">
        <v>615</v>
      </c>
      <c r="B337" s="192">
        <v>7737</v>
      </c>
      <c r="C337" s="131">
        <v>7990</v>
      </c>
      <c r="D337" s="123">
        <f t="shared" si="5"/>
        <v>96.83</v>
      </c>
    </row>
    <row r="338" spans="1:4">
      <c r="A338" s="128" t="s">
        <v>386</v>
      </c>
      <c r="B338" s="192">
        <v>299</v>
      </c>
      <c r="C338" s="131">
        <v>475</v>
      </c>
      <c r="D338" s="123">
        <f t="shared" si="5"/>
        <v>62.95</v>
      </c>
    </row>
    <row r="339" spans="1:4">
      <c r="A339" s="128" t="s">
        <v>616</v>
      </c>
      <c r="B339" s="192">
        <v>4881</v>
      </c>
      <c r="C339" s="131">
        <v>4451</v>
      </c>
      <c r="D339" s="123">
        <f t="shared" si="5"/>
        <v>109.66</v>
      </c>
    </row>
    <row r="340" spans="1:4">
      <c r="A340" s="128" t="s">
        <v>617</v>
      </c>
      <c r="B340" s="192">
        <v>465</v>
      </c>
      <c r="C340" s="131">
        <v>425</v>
      </c>
      <c r="D340" s="123">
        <f t="shared" si="5"/>
        <v>109.41</v>
      </c>
    </row>
    <row r="341" spans="1:4">
      <c r="A341" s="128" t="s">
        <v>618</v>
      </c>
      <c r="B341" s="192">
        <v>202</v>
      </c>
      <c r="C341" s="131">
        <v>187</v>
      </c>
      <c r="D341" s="123">
        <f t="shared" si="5"/>
        <v>108.02</v>
      </c>
    </row>
    <row r="342" spans="1:4">
      <c r="A342" s="128" t="s">
        <v>619</v>
      </c>
      <c r="B342" s="192">
        <v>1098</v>
      </c>
      <c r="C342" s="131">
        <v>1036</v>
      </c>
      <c r="D342" s="123">
        <f t="shared" si="5"/>
        <v>105.98</v>
      </c>
    </row>
    <row r="343" spans="1:4">
      <c r="A343" s="128" t="s">
        <v>620</v>
      </c>
      <c r="B343" s="192">
        <v>792</v>
      </c>
      <c r="C343" s="131">
        <v>1416</v>
      </c>
      <c r="D343" s="123">
        <f t="shared" si="5"/>
        <v>55.93</v>
      </c>
    </row>
    <row r="344" spans="1:4">
      <c r="A344" s="127" t="s">
        <v>621</v>
      </c>
      <c r="B344" s="192">
        <v>535</v>
      </c>
      <c r="C344" s="131">
        <f>898+405</f>
        <v>1303</v>
      </c>
      <c r="D344" s="123">
        <f t="shared" si="5"/>
        <v>41.06</v>
      </c>
    </row>
    <row r="345" spans="1:4">
      <c r="A345" s="128" t="s">
        <v>622</v>
      </c>
      <c r="B345" s="192">
        <v>535</v>
      </c>
      <c r="C345" s="131">
        <f>898+405</f>
        <v>1303</v>
      </c>
      <c r="D345" s="123">
        <f t="shared" si="5"/>
        <v>41.06</v>
      </c>
    </row>
    <row r="346" spans="1:4">
      <c r="A346" s="127" t="s">
        <v>623</v>
      </c>
      <c r="B346" s="192">
        <v>3370</v>
      </c>
      <c r="C346" s="131">
        <v>1790</v>
      </c>
      <c r="D346" s="123">
        <f t="shared" si="5"/>
        <v>188.27</v>
      </c>
    </row>
    <row r="347" spans="1:4">
      <c r="A347" s="128" t="s">
        <v>624</v>
      </c>
      <c r="B347" s="192">
        <v>3370</v>
      </c>
      <c r="C347" s="131">
        <v>1790</v>
      </c>
      <c r="D347" s="123">
        <f t="shared" si="5"/>
        <v>188.27</v>
      </c>
    </row>
    <row r="348" spans="1:4">
      <c r="A348" s="127" t="s">
        <v>625</v>
      </c>
      <c r="B348" s="192">
        <v>15421</v>
      </c>
      <c r="C348" s="131">
        <f>24843+174</f>
        <v>25017</v>
      </c>
      <c r="D348" s="123">
        <f t="shared" si="5"/>
        <v>61.64</v>
      </c>
    </row>
    <row r="349" spans="1:4">
      <c r="A349" s="128" t="s">
        <v>626</v>
      </c>
      <c r="B349" s="192">
        <v>15421</v>
      </c>
      <c r="C349" s="131">
        <f>24843+174</f>
        <v>25017</v>
      </c>
      <c r="D349" s="123">
        <f t="shared" si="5"/>
        <v>61.64</v>
      </c>
    </row>
    <row r="350" spans="1:4">
      <c r="A350" s="127" t="s">
        <v>627</v>
      </c>
      <c r="B350" s="192">
        <v>295</v>
      </c>
      <c r="C350" s="131">
        <v>270</v>
      </c>
      <c r="D350" s="123">
        <f t="shared" si="5"/>
        <v>109.26</v>
      </c>
    </row>
    <row r="351" spans="1:4">
      <c r="A351" s="128" t="s">
        <v>628</v>
      </c>
      <c r="B351" s="192">
        <v>295</v>
      </c>
      <c r="C351" s="131">
        <v>270</v>
      </c>
      <c r="D351" s="123">
        <f t="shared" si="5"/>
        <v>109.26</v>
      </c>
    </row>
    <row r="352" spans="1:4">
      <c r="A352" s="127" t="s">
        <v>629</v>
      </c>
      <c r="B352" s="192">
        <v>76666</v>
      </c>
      <c r="C352" s="131">
        <v>84909</v>
      </c>
      <c r="D352" s="123">
        <f t="shared" si="5"/>
        <v>90.29</v>
      </c>
    </row>
    <row r="353" spans="1:4">
      <c r="A353" s="128" t="s">
        <v>630</v>
      </c>
      <c r="B353" s="192">
        <v>76666</v>
      </c>
      <c r="C353" s="131">
        <v>84909</v>
      </c>
      <c r="D353" s="123">
        <f t="shared" si="5"/>
        <v>90.29</v>
      </c>
    </row>
    <row r="354" spans="1:4">
      <c r="A354" s="126" t="s">
        <v>319</v>
      </c>
      <c r="B354" s="192">
        <v>112965</v>
      </c>
      <c r="C354" s="131">
        <f>108400+10856</f>
        <v>119256</v>
      </c>
      <c r="D354" s="123">
        <f t="shared" si="5"/>
        <v>94.72</v>
      </c>
    </row>
    <row r="355" spans="1:4">
      <c r="A355" s="130" t="s">
        <v>839</v>
      </c>
      <c r="B355" s="192">
        <v>39427</v>
      </c>
      <c r="C355" s="131">
        <f>39410+8354</f>
        <v>47764</v>
      </c>
      <c r="D355" s="123">
        <f t="shared" si="5"/>
        <v>82.55</v>
      </c>
    </row>
    <row r="356" spans="1:4">
      <c r="A356" s="128" t="s">
        <v>386</v>
      </c>
      <c r="B356" s="192">
        <v>1472</v>
      </c>
      <c r="C356" s="131">
        <v>918</v>
      </c>
      <c r="D356" s="123">
        <f t="shared" si="5"/>
        <v>160.35</v>
      </c>
    </row>
    <row r="357" spans="1:4">
      <c r="A357" s="128" t="s">
        <v>396</v>
      </c>
      <c r="B357" s="192">
        <v>3912</v>
      </c>
      <c r="C357" s="131">
        <v>3687</v>
      </c>
      <c r="D357" s="123">
        <f t="shared" si="5"/>
        <v>106.1</v>
      </c>
    </row>
    <row r="358" spans="1:4">
      <c r="A358" s="183" t="s">
        <v>840</v>
      </c>
      <c r="B358" s="192">
        <v>6100</v>
      </c>
      <c r="C358" s="131">
        <v>2650</v>
      </c>
      <c r="D358" s="123">
        <f t="shared" si="5"/>
        <v>230.19</v>
      </c>
    </row>
    <row r="359" spans="1:4">
      <c r="A359" s="129" t="s">
        <v>841</v>
      </c>
      <c r="B359" s="192">
        <v>22400</v>
      </c>
      <c r="C359" s="131">
        <v>12050</v>
      </c>
      <c r="D359" s="123">
        <f t="shared" si="5"/>
        <v>185.89</v>
      </c>
    </row>
    <row r="360" spans="1:4">
      <c r="A360" s="128" t="s">
        <v>631</v>
      </c>
      <c r="B360" s="192">
        <v>2397</v>
      </c>
      <c r="C360" s="131">
        <v>500</v>
      </c>
      <c r="D360" s="123">
        <f t="shared" si="5"/>
        <v>479.4</v>
      </c>
    </row>
    <row r="361" spans="1:4">
      <c r="A361" s="129" t="s">
        <v>842</v>
      </c>
      <c r="B361" s="192">
        <v>3146</v>
      </c>
      <c r="C361" s="131">
        <f>19605+8354</f>
        <v>27959</v>
      </c>
      <c r="D361" s="123">
        <f t="shared" si="5"/>
        <v>11.25</v>
      </c>
    </row>
    <row r="362" spans="1:4">
      <c r="A362" s="127" t="s">
        <v>632</v>
      </c>
      <c r="B362" s="192">
        <v>10721</v>
      </c>
      <c r="C362" s="131">
        <v>5350</v>
      </c>
      <c r="D362" s="123">
        <f t="shared" si="5"/>
        <v>200.39</v>
      </c>
    </row>
    <row r="363" spans="1:4">
      <c r="A363" s="128" t="s">
        <v>386</v>
      </c>
      <c r="B363" s="192">
        <v>2212</v>
      </c>
      <c r="C363" s="131">
        <v>2074</v>
      </c>
      <c r="D363" s="123">
        <f t="shared" si="5"/>
        <v>106.65</v>
      </c>
    </row>
    <row r="364" spans="1:4">
      <c r="A364" s="128" t="s">
        <v>633</v>
      </c>
      <c r="B364" s="192">
        <v>356</v>
      </c>
      <c r="C364" s="131">
        <v>287</v>
      </c>
      <c r="D364" s="123">
        <f t="shared" si="5"/>
        <v>124.04</v>
      </c>
    </row>
    <row r="365" spans="1:4">
      <c r="A365" s="183" t="s">
        <v>843</v>
      </c>
      <c r="B365" s="192">
        <v>64</v>
      </c>
      <c r="C365" s="131">
        <v>63</v>
      </c>
      <c r="D365" s="123">
        <f t="shared" si="5"/>
        <v>101.59</v>
      </c>
    </row>
    <row r="366" spans="1:4">
      <c r="A366" s="128" t="s">
        <v>634</v>
      </c>
      <c r="B366" s="192">
        <v>170</v>
      </c>
      <c r="C366" s="131">
        <v>24</v>
      </c>
      <c r="D366" s="123">
        <f t="shared" si="5"/>
        <v>708.33</v>
      </c>
    </row>
    <row r="367" spans="1:4">
      <c r="A367" s="129" t="s">
        <v>844</v>
      </c>
      <c r="B367" s="192">
        <v>400</v>
      </c>
      <c r="C367" s="131">
        <v>0</v>
      </c>
      <c r="D367" s="123">
        <f t="shared" si="5"/>
        <v>0</v>
      </c>
    </row>
    <row r="368" spans="1:4">
      <c r="A368" s="128" t="s">
        <v>635</v>
      </c>
      <c r="B368" s="192">
        <v>7519</v>
      </c>
      <c r="C368" s="131">
        <v>2965</v>
      </c>
      <c r="D368" s="123">
        <f t="shared" si="5"/>
        <v>253.59</v>
      </c>
    </row>
    <row r="369" spans="1:4">
      <c r="A369" s="127" t="s">
        <v>636</v>
      </c>
      <c r="B369" s="192">
        <v>21789</v>
      </c>
      <c r="C369" s="131">
        <f>23472+75</f>
        <v>23547</v>
      </c>
      <c r="D369" s="123">
        <f t="shared" si="5"/>
        <v>92.53</v>
      </c>
    </row>
    <row r="370" spans="1:4">
      <c r="A370" s="128" t="s">
        <v>386</v>
      </c>
      <c r="B370" s="192">
        <v>672</v>
      </c>
      <c r="C370" s="131">
        <v>592</v>
      </c>
      <c r="D370" s="123">
        <f t="shared" si="5"/>
        <v>113.51</v>
      </c>
    </row>
    <row r="371" spans="1:4">
      <c r="A371" s="183" t="s">
        <v>637</v>
      </c>
      <c r="B371" s="192">
        <v>15000</v>
      </c>
      <c r="C371" s="131">
        <f>18000+75</f>
        <v>18075</v>
      </c>
      <c r="D371" s="123">
        <f t="shared" si="5"/>
        <v>82.99</v>
      </c>
    </row>
    <row r="372" spans="1:4">
      <c r="A372" s="128" t="s">
        <v>638</v>
      </c>
      <c r="B372" s="192">
        <v>2442</v>
      </c>
      <c r="C372" s="131">
        <v>2273</v>
      </c>
      <c r="D372" s="123">
        <f t="shared" si="5"/>
        <v>107.44</v>
      </c>
    </row>
    <row r="373" spans="1:4">
      <c r="A373" s="128" t="s">
        <v>639</v>
      </c>
      <c r="B373" s="192">
        <v>133</v>
      </c>
      <c r="C373" s="131">
        <v>122</v>
      </c>
      <c r="D373" s="123">
        <f t="shared" si="5"/>
        <v>109.02</v>
      </c>
    </row>
    <row r="374" spans="1:4">
      <c r="A374" s="128" t="s">
        <v>640</v>
      </c>
      <c r="B374" s="192">
        <v>371</v>
      </c>
      <c r="C374" s="131">
        <v>260</v>
      </c>
      <c r="D374" s="123">
        <f t="shared" si="5"/>
        <v>142.69</v>
      </c>
    </row>
    <row r="375" spans="1:4">
      <c r="A375" s="128" t="s">
        <v>641</v>
      </c>
      <c r="B375" s="192">
        <v>1000</v>
      </c>
      <c r="C375" s="131">
        <v>900</v>
      </c>
      <c r="D375" s="123">
        <f t="shared" si="5"/>
        <v>111.11</v>
      </c>
    </row>
    <row r="376" spans="1:4">
      <c r="A376" s="128" t="s">
        <v>642</v>
      </c>
      <c r="B376" s="192">
        <v>229</v>
      </c>
      <c r="C376" s="131">
        <v>189</v>
      </c>
      <c r="D376" s="123">
        <f t="shared" si="5"/>
        <v>121.16</v>
      </c>
    </row>
    <row r="377" spans="1:4">
      <c r="A377" s="128" t="s">
        <v>643</v>
      </c>
      <c r="B377" s="192">
        <v>92</v>
      </c>
      <c r="C377" s="131">
        <v>84</v>
      </c>
      <c r="D377" s="123">
        <f t="shared" si="5"/>
        <v>109.52</v>
      </c>
    </row>
    <row r="378" spans="1:4">
      <c r="A378" s="128" t="s">
        <v>644</v>
      </c>
      <c r="B378" s="192">
        <v>1850</v>
      </c>
      <c r="C378" s="131">
        <v>1052</v>
      </c>
      <c r="D378" s="123">
        <f t="shared" si="5"/>
        <v>175.86</v>
      </c>
    </row>
    <row r="379" spans="1:4">
      <c r="A379" s="127" t="s">
        <v>645</v>
      </c>
      <c r="B379" s="192">
        <v>6745</v>
      </c>
      <c r="C379" s="131">
        <f>4000+45</f>
        <v>4045</v>
      </c>
      <c r="D379" s="123">
        <f t="shared" si="5"/>
        <v>166.75</v>
      </c>
    </row>
    <row r="380" spans="1:4">
      <c r="A380" s="128" t="s">
        <v>646</v>
      </c>
      <c r="B380" s="192">
        <v>6745</v>
      </c>
      <c r="C380" s="131">
        <f>4000+45</f>
        <v>4045</v>
      </c>
      <c r="D380" s="123">
        <f t="shared" si="5"/>
        <v>166.75</v>
      </c>
    </row>
    <row r="381" spans="1:4">
      <c r="A381" s="127" t="s">
        <v>647</v>
      </c>
      <c r="B381" s="192">
        <v>17556</v>
      </c>
      <c r="C381" s="131">
        <f>17000+2319</f>
        <v>19319</v>
      </c>
      <c r="D381" s="123">
        <f t="shared" si="5"/>
        <v>90.87</v>
      </c>
    </row>
    <row r="382" spans="1:4">
      <c r="A382" s="128" t="s">
        <v>648</v>
      </c>
      <c r="B382" s="192">
        <v>485</v>
      </c>
      <c r="C382" s="131">
        <v>1055</v>
      </c>
      <c r="D382" s="123">
        <f t="shared" si="5"/>
        <v>45.97</v>
      </c>
    </row>
    <row r="383" spans="1:4">
      <c r="A383" s="128" t="s">
        <v>649</v>
      </c>
      <c r="B383" s="192">
        <v>17050</v>
      </c>
      <c r="C383" s="131">
        <f>17000+865</f>
        <v>17865</v>
      </c>
      <c r="D383" s="123">
        <f t="shared" si="5"/>
        <v>95.44</v>
      </c>
    </row>
    <row r="384" spans="1:4">
      <c r="A384" s="128" t="s">
        <v>650</v>
      </c>
      <c r="B384" s="192">
        <v>21</v>
      </c>
      <c r="C384" s="131">
        <v>399</v>
      </c>
      <c r="D384" s="123">
        <f t="shared" si="5"/>
        <v>5.26</v>
      </c>
    </row>
    <row r="385" spans="1:4">
      <c r="A385" s="127" t="s">
        <v>651</v>
      </c>
      <c r="B385" s="192">
        <v>16727</v>
      </c>
      <c r="C385" s="131">
        <v>19168</v>
      </c>
      <c r="D385" s="123">
        <f t="shared" si="5"/>
        <v>87.27</v>
      </c>
    </row>
    <row r="386" spans="1:4">
      <c r="A386" s="128" t="s">
        <v>652</v>
      </c>
      <c r="B386" s="192">
        <v>16727</v>
      </c>
      <c r="C386" s="131">
        <v>19168</v>
      </c>
      <c r="D386" s="123">
        <f t="shared" si="5"/>
        <v>87.27</v>
      </c>
    </row>
    <row r="387" spans="1:4">
      <c r="A387" s="126" t="s">
        <v>320</v>
      </c>
      <c r="B387" s="192">
        <v>16600</v>
      </c>
      <c r="C387" s="131">
        <f>18200+916</f>
        <v>19116</v>
      </c>
      <c r="D387" s="123">
        <f t="shared" si="5"/>
        <v>86.84</v>
      </c>
    </row>
    <row r="388" spans="1:4">
      <c r="A388" s="127" t="s">
        <v>653</v>
      </c>
      <c r="B388" s="192">
        <v>5149</v>
      </c>
      <c r="C388" s="131">
        <v>6130</v>
      </c>
      <c r="D388" s="123">
        <f t="shared" si="5"/>
        <v>84</v>
      </c>
    </row>
    <row r="389" spans="1:4">
      <c r="A389" s="128" t="s">
        <v>386</v>
      </c>
      <c r="B389" s="192">
        <v>1502</v>
      </c>
      <c r="C389" s="131">
        <v>1400</v>
      </c>
      <c r="D389" s="123">
        <f t="shared" si="5"/>
        <v>107.29</v>
      </c>
    </row>
    <row r="390" spans="1:4">
      <c r="A390" s="128" t="s">
        <v>654</v>
      </c>
      <c r="B390" s="192">
        <v>0</v>
      </c>
      <c r="C390" s="131">
        <v>1400</v>
      </c>
      <c r="D390" s="123">
        <f t="shared" ref="D390:D425" si="6">IF(C390&lt;&gt;0,B390/C390*100,0)</f>
        <v>0</v>
      </c>
    </row>
    <row r="391" spans="1:4">
      <c r="A391" s="128" t="s">
        <v>655</v>
      </c>
      <c r="B391" s="192">
        <v>1296</v>
      </c>
      <c r="C391" s="131">
        <v>1217</v>
      </c>
      <c r="D391" s="123">
        <f t="shared" si="6"/>
        <v>106.49</v>
      </c>
    </row>
    <row r="392" spans="1:4">
      <c r="A392" s="128" t="s">
        <v>656</v>
      </c>
      <c r="B392" s="192">
        <v>2351</v>
      </c>
      <c r="C392" s="131">
        <v>2113</v>
      </c>
      <c r="D392" s="123">
        <f t="shared" si="6"/>
        <v>111.26</v>
      </c>
    </row>
    <row r="393" spans="1:4">
      <c r="A393" s="127" t="s">
        <v>657</v>
      </c>
      <c r="B393" s="192">
        <v>4000</v>
      </c>
      <c r="C393" s="131">
        <v>5000</v>
      </c>
      <c r="D393" s="123">
        <f t="shared" si="6"/>
        <v>80</v>
      </c>
    </row>
    <row r="394" spans="1:4">
      <c r="A394" s="128" t="s">
        <v>658</v>
      </c>
      <c r="B394" s="192">
        <v>4000</v>
      </c>
      <c r="C394" s="131">
        <v>5000</v>
      </c>
      <c r="D394" s="123">
        <f t="shared" si="6"/>
        <v>80</v>
      </c>
    </row>
    <row r="395" spans="1:4">
      <c r="A395" s="127" t="s">
        <v>659</v>
      </c>
      <c r="B395" s="192">
        <v>284</v>
      </c>
      <c r="C395" s="131">
        <v>318</v>
      </c>
      <c r="D395" s="123">
        <f t="shared" si="6"/>
        <v>89.31</v>
      </c>
    </row>
    <row r="396" spans="1:4">
      <c r="A396" s="128" t="s">
        <v>386</v>
      </c>
      <c r="B396" s="192">
        <v>19</v>
      </c>
      <c r="C396" s="131">
        <v>117</v>
      </c>
      <c r="D396" s="123">
        <f t="shared" si="6"/>
        <v>16.239999999999998</v>
      </c>
    </row>
    <row r="397" spans="1:4">
      <c r="A397" s="128" t="s">
        <v>392</v>
      </c>
      <c r="B397" s="192">
        <v>45</v>
      </c>
      <c r="C397" s="131">
        <v>51</v>
      </c>
      <c r="D397" s="123">
        <f t="shared" si="6"/>
        <v>88.24</v>
      </c>
    </row>
    <row r="398" spans="1:4">
      <c r="A398" s="128" t="s">
        <v>661</v>
      </c>
      <c r="B398" s="192">
        <v>220</v>
      </c>
      <c r="C398" s="131">
        <v>150</v>
      </c>
      <c r="D398" s="123">
        <f t="shared" si="6"/>
        <v>146.66999999999999</v>
      </c>
    </row>
    <row r="399" spans="1:4">
      <c r="A399" s="127" t="s">
        <v>662</v>
      </c>
      <c r="B399" s="192">
        <v>7167</v>
      </c>
      <c r="C399" s="131">
        <f>6752+916</f>
        <v>7668</v>
      </c>
      <c r="D399" s="123">
        <f t="shared" si="6"/>
        <v>93.47</v>
      </c>
    </row>
    <row r="400" spans="1:4">
      <c r="A400" s="128" t="s">
        <v>663</v>
      </c>
      <c r="B400" s="192">
        <v>6900</v>
      </c>
      <c r="C400" s="131">
        <v>6517</v>
      </c>
      <c r="D400" s="123">
        <f t="shared" si="6"/>
        <v>105.88</v>
      </c>
    </row>
    <row r="401" spans="1:4">
      <c r="A401" s="128" t="s">
        <v>664</v>
      </c>
      <c r="B401" s="192">
        <v>267</v>
      </c>
      <c r="C401" s="131">
        <f>235+916</f>
        <v>1151</v>
      </c>
      <c r="D401" s="123">
        <f t="shared" si="6"/>
        <v>23.2</v>
      </c>
    </row>
    <row r="402" spans="1:4">
      <c r="A402" s="189" t="s">
        <v>845</v>
      </c>
      <c r="B402" s="192">
        <v>92400</v>
      </c>
      <c r="C402" s="131">
        <f>88300+5876</f>
        <v>94176</v>
      </c>
      <c r="D402" s="123">
        <f t="shared" si="6"/>
        <v>98.11</v>
      </c>
    </row>
    <row r="403" spans="1:4">
      <c r="A403" s="127" t="s">
        <v>665</v>
      </c>
      <c r="B403" s="192">
        <v>305</v>
      </c>
      <c r="C403" s="131">
        <v>296</v>
      </c>
      <c r="D403" s="123">
        <f t="shared" si="6"/>
        <v>103.04</v>
      </c>
    </row>
    <row r="404" spans="1:4">
      <c r="A404" s="128" t="s">
        <v>666</v>
      </c>
      <c r="B404" s="192">
        <v>305</v>
      </c>
      <c r="C404" s="131">
        <v>296</v>
      </c>
      <c r="D404" s="123">
        <f t="shared" si="6"/>
        <v>103.04</v>
      </c>
    </row>
    <row r="405" spans="1:4">
      <c r="A405" s="127" t="s">
        <v>667</v>
      </c>
      <c r="B405" s="192">
        <v>1283</v>
      </c>
      <c r="C405" s="131">
        <v>1174</v>
      </c>
      <c r="D405" s="123">
        <f t="shared" si="6"/>
        <v>109.28</v>
      </c>
    </row>
    <row r="406" spans="1:4">
      <c r="A406" s="128" t="s">
        <v>386</v>
      </c>
      <c r="B406" s="192">
        <v>684</v>
      </c>
      <c r="C406" s="131">
        <v>665</v>
      </c>
      <c r="D406" s="123">
        <f t="shared" si="6"/>
        <v>102.86</v>
      </c>
    </row>
    <row r="407" spans="1:4">
      <c r="A407" s="128" t="s">
        <v>392</v>
      </c>
      <c r="B407" s="192">
        <v>446</v>
      </c>
      <c r="C407" s="131">
        <v>255</v>
      </c>
      <c r="D407" s="123">
        <f t="shared" si="6"/>
        <v>174.9</v>
      </c>
    </row>
    <row r="408" spans="1:4">
      <c r="A408" s="183" t="s">
        <v>846</v>
      </c>
      <c r="B408" s="192">
        <v>0</v>
      </c>
      <c r="C408" s="131"/>
      <c r="D408" s="123">
        <f t="shared" si="6"/>
        <v>0</v>
      </c>
    </row>
    <row r="409" spans="1:4">
      <c r="A409" s="128" t="s">
        <v>660</v>
      </c>
      <c r="B409" s="192">
        <v>153</v>
      </c>
      <c r="C409" s="131">
        <v>140</v>
      </c>
      <c r="D409" s="123">
        <f t="shared" si="6"/>
        <v>109.29</v>
      </c>
    </row>
    <row r="410" spans="1:4">
      <c r="A410" s="127" t="s">
        <v>668</v>
      </c>
      <c r="B410" s="192">
        <v>89155</v>
      </c>
      <c r="C410" s="131">
        <f>86770+2750</f>
        <v>89520</v>
      </c>
      <c r="D410" s="123">
        <f t="shared" si="6"/>
        <v>99.59</v>
      </c>
    </row>
    <row r="411" spans="1:4">
      <c r="A411" s="128" t="s">
        <v>669</v>
      </c>
      <c r="B411" s="192">
        <v>89155</v>
      </c>
      <c r="C411" s="131">
        <f>86770+2750</f>
        <v>89520</v>
      </c>
      <c r="D411" s="123">
        <f t="shared" si="6"/>
        <v>99.59</v>
      </c>
    </row>
    <row r="412" spans="1:4">
      <c r="A412" s="130" t="s">
        <v>847</v>
      </c>
      <c r="B412" s="192">
        <v>1657</v>
      </c>
      <c r="C412" s="131">
        <f>60+3126</f>
        <v>3186</v>
      </c>
      <c r="D412" s="123">
        <f t="shared" si="6"/>
        <v>52.01</v>
      </c>
    </row>
    <row r="413" spans="1:4">
      <c r="A413" s="129" t="s">
        <v>848</v>
      </c>
      <c r="B413" s="192">
        <v>1657</v>
      </c>
      <c r="C413" s="131">
        <f>60+3126</f>
        <v>3186</v>
      </c>
      <c r="D413" s="123">
        <f t="shared" si="6"/>
        <v>52.01</v>
      </c>
    </row>
    <row r="414" spans="1:4">
      <c r="A414" s="126" t="s">
        <v>322</v>
      </c>
      <c r="B414" s="192">
        <v>14100</v>
      </c>
      <c r="C414" s="131">
        <v>11900</v>
      </c>
      <c r="D414" s="123">
        <f t="shared" si="6"/>
        <v>118.49</v>
      </c>
    </row>
    <row r="415" spans="1:4">
      <c r="A415" s="127" t="s">
        <v>670</v>
      </c>
      <c r="B415" s="192">
        <v>400</v>
      </c>
      <c r="C415" s="131">
        <v>364</v>
      </c>
      <c r="D415" s="123">
        <f t="shared" si="6"/>
        <v>109.89</v>
      </c>
    </row>
    <row r="416" spans="1:4">
      <c r="A416" s="128" t="s">
        <v>386</v>
      </c>
      <c r="B416" s="192">
        <v>362</v>
      </c>
      <c r="C416" s="131">
        <v>326</v>
      </c>
      <c r="D416" s="123">
        <f t="shared" si="6"/>
        <v>111.04</v>
      </c>
    </row>
    <row r="417" spans="1:4">
      <c r="A417" s="128" t="s">
        <v>671</v>
      </c>
      <c r="B417" s="192">
        <v>38</v>
      </c>
      <c r="C417" s="131">
        <v>38</v>
      </c>
      <c r="D417" s="123">
        <f t="shared" si="6"/>
        <v>100</v>
      </c>
    </row>
    <row r="418" spans="1:4">
      <c r="A418" s="127" t="s">
        <v>672</v>
      </c>
      <c r="B418" s="192">
        <v>3460</v>
      </c>
      <c r="C418" s="131">
        <v>6360</v>
      </c>
      <c r="D418" s="123">
        <f t="shared" si="6"/>
        <v>54.4</v>
      </c>
    </row>
    <row r="419" spans="1:4">
      <c r="A419" s="128" t="s">
        <v>673</v>
      </c>
      <c r="B419" s="192">
        <v>3460</v>
      </c>
      <c r="C419" s="131">
        <v>6360</v>
      </c>
      <c r="D419" s="123">
        <f t="shared" si="6"/>
        <v>54.4</v>
      </c>
    </row>
    <row r="420" spans="1:4">
      <c r="A420" s="127" t="s">
        <v>674</v>
      </c>
      <c r="B420" s="192">
        <v>10240</v>
      </c>
      <c r="C420" s="131">
        <v>5176</v>
      </c>
      <c r="D420" s="123">
        <f t="shared" si="6"/>
        <v>197.84</v>
      </c>
    </row>
    <row r="421" spans="1:4">
      <c r="A421" s="128" t="s">
        <v>675</v>
      </c>
      <c r="B421" s="192">
        <v>10240</v>
      </c>
      <c r="C421" s="131">
        <v>5176</v>
      </c>
      <c r="D421" s="123">
        <f t="shared" si="6"/>
        <v>197.84</v>
      </c>
    </row>
    <row r="422" spans="1:4">
      <c r="A422" s="126" t="s">
        <v>323</v>
      </c>
      <c r="B422" s="192">
        <v>2800</v>
      </c>
      <c r="C422" s="131">
        <v>2350</v>
      </c>
      <c r="D422" s="123">
        <f t="shared" si="6"/>
        <v>119.15</v>
      </c>
    </row>
    <row r="423" spans="1:4">
      <c r="A423" s="127" t="s">
        <v>676</v>
      </c>
      <c r="B423" s="192">
        <v>431</v>
      </c>
      <c r="C423" s="131">
        <v>138</v>
      </c>
      <c r="D423" s="123">
        <f t="shared" si="6"/>
        <v>312.32</v>
      </c>
    </row>
    <row r="424" spans="1:4">
      <c r="A424" s="128" t="s">
        <v>386</v>
      </c>
      <c r="B424" s="192">
        <v>194</v>
      </c>
      <c r="C424" s="131">
        <v>138</v>
      </c>
      <c r="D424" s="123">
        <f t="shared" si="6"/>
        <v>140.58000000000001</v>
      </c>
    </row>
    <row r="425" spans="1:4">
      <c r="A425" s="183" t="s">
        <v>396</v>
      </c>
      <c r="B425" s="192">
        <v>237</v>
      </c>
      <c r="C425" s="131">
        <v>0</v>
      </c>
      <c r="D425" s="123">
        <f t="shared" si="6"/>
        <v>0</v>
      </c>
    </row>
    <row r="426" spans="1:4">
      <c r="A426" s="127" t="s">
        <v>677</v>
      </c>
      <c r="B426" s="193">
        <v>313</v>
      </c>
      <c r="C426" s="131">
        <v>260</v>
      </c>
      <c r="D426" s="125"/>
    </row>
    <row r="427" spans="1:4">
      <c r="A427" s="128" t="s">
        <v>678</v>
      </c>
      <c r="B427" s="193">
        <v>313</v>
      </c>
      <c r="C427" s="131">
        <v>260</v>
      </c>
      <c r="D427" s="125"/>
    </row>
    <row r="428" spans="1:4">
      <c r="A428" s="127" t="s">
        <v>679</v>
      </c>
      <c r="B428" s="193">
        <v>2056</v>
      </c>
      <c r="C428" s="131">
        <v>1952</v>
      </c>
      <c r="D428" s="125"/>
    </row>
    <row r="429" spans="1:4">
      <c r="A429" s="128" t="s">
        <v>680</v>
      </c>
      <c r="B429" s="193">
        <v>2056</v>
      </c>
      <c r="C429" s="131">
        <v>1952</v>
      </c>
      <c r="D429" s="125"/>
    </row>
    <row r="430" spans="1:4">
      <c r="A430" s="126" t="s">
        <v>681</v>
      </c>
      <c r="B430" s="193">
        <v>5400</v>
      </c>
      <c r="C430" s="131">
        <v>4700</v>
      </c>
      <c r="D430" s="125"/>
    </row>
    <row r="431" spans="1:4">
      <c r="A431" s="127" t="s">
        <v>682</v>
      </c>
      <c r="B431" s="193">
        <v>4318</v>
      </c>
      <c r="C431" s="131">
        <v>3998</v>
      </c>
      <c r="D431" s="125"/>
    </row>
    <row r="432" spans="1:4">
      <c r="A432" s="128" t="s">
        <v>386</v>
      </c>
      <c r="B432" s="193">
        <v>2599</v>
      </c>
      <c r="C432" s="131">
        <v>2432</v>
      </c>
      <c r="D432" s="125"/>
    </row>
    <row r="433" spans="1:4">
      <c r="A433" s="128" t="s">
        <v>396</v>
      </c>
      <c r="B433" s="193">
        <v>525</v>
      </c>
      <c r="C433" s="131">
        <v>772</v>
      </c>
      <c r="D433" s="125"/>
    </row>
    <row r="434" spans="1:4">
      <c r="A434" s="128" t="s">
        <v>683</v>
      </c>
      <c r="B434" s="193">
        <v>1194</v>
      </c>
      <c r="C434" s="131">
        <v>794</v>
      </c>
      <c r="D434" s="125"/>
    </row>
    <row r="435" spans="1:4">
      <c r="A435" s="127" t="s">
        <v>684</v>
      </c>
      <c r="B435" s="193">
        <v>1082</v>
      </c>
      <c r="C435" s="131">
        <v>392</v>
      </c>
      <c r="D435" s="125"/>
    </row>
    <row r="436" spans="1:4">
      <c r="A436" s="128" t="s">
        <v>685</v>
      </c>
      <c r="B436" s="193">
        <v>182</v>
      </c>
      <c r="C436" s="131">
        <v>242</v>
      </c>
      <c r="D436" s="125"/>
    </row>
    <row r="437" spans="1:4">
      <c r="A437" s="128" t="s">
        <v>686</v>
      </c>
      <c r="B437" s="193">
        <v>750</v>
      </c>
      <c r="C437" s="131">
        <v>0</v>
      </c>
      <c r="D437" s="125"/>
    </row>
    <row r="438" spans="1:4">
      <c r="A438" s="128" t="s">
        <v>687</v>
      </c>
      <c r="B438" s="193">
        <v>150</v>
      </c>
      <c r="C438" s="131">
        <v>150</v>
      </c>
      <c r="D438" s="125"/>
    </row>
    <row r="439" spans="1:4">
      <c r="A439" s="127" t="s">
        <v>688</v>
      </c>
      <c r="B439" s="193">
        <v>0</v>
      </c>
      <c r="C439" s="131">
        <v>310</v>
      </c>
      <c r="D439" s="125"/>
    </row>
    <row r="440" spans="1:4">
      <c r="A440" s="128" t="s">
        <v>689</v>
      </c>
      <c r="B440" s="193">
        <v>0</v>
      </c>
      <c r="C440" s="131">
        <v>310</v>
      </c>
      <c r="D440" s="125"/>
    </row>
    <row r="441" spans="1:4">
      <c r="A441" s="126" t="s">
        <v>324</v>
      </c>
      <c r="B441" s="193">
        <v>38742</v>
      </c>
      <c r="C441" s="131">
        <v>47650</v>
      </c>
      <c r="D441" s="125"/>
    </row>
    <row r="442" spans="1:4">
      <c r="A442" s="130" t="s">
        <v>849</v>
      </c>
      <c r="B442" s="193">
        <v>42</v>
      </c>
      <c r="C442" s="131">
        <v>0</v>
      </c>
      <c r="D442" s="125"/>
    </row>
    <row r="443" spans="1:4">
      <c r="A443" s="129" t="s">
        <v>850</v>
      </c>
      <c r="B443" s="193">
        <v>42</v>
      </c>
      <c r="C443" s="131">
        <v>0</v>
      </c>
      <c r="D443" s="125"/>
    </row>
    <row r="444" spans="1:4">
      <c r="A444" s="127" t="s">
        <v>690</v>
      </c>
      <c r="B444" s="193">
        <v>38700</v>
      </c>
      <c r="C444" s="131">
        <v>37450</v>
      </c>
      <c r="D444" s="125"/>
    </row>
    <row r="445" spans="1:4">
      <c r="A445" s="128" t="s">
        <v>691</v>
      </c>
      <c r="B445" s="193">
        <v>38700</v>
      </c>
      <c r="C445" s="131">
        <v>37450</v>
      </c>
      <c r="D445" s="125"/>
    </row>
    <row r="446" spans="1:4">
      <c r="A446" s="127" t="s">
        <v>692</v>
      </c>
      <c r="B446" s="193">
        <v>0</v>
      </c>
      <c r="C446" s="131">
        <v>10200</v>
      </c>
      <c r="D446" s="125"/>
    </row>
    <row r="447" spans="1:4">
      <c r="A447" s="128" t="s">
        <v>693</v>
      </c>
      <c r="B447" s="193">
        <v>0</v>
      </c>
      <c r="C447" s="131">
        <v>10200</v>
      </c>
      <c r="D447" s="125"/>
    </row>
    <row r="448" spans="1:4">
      <c r="A448" s="126" t="s">
        <v>325</v>
      </c>
      <c r="B448" s="193">
        <v>3800</v>
      </c>
      <c r="C448" s="131">
        <v>4700</v>
      </c>
      <c r="D448" s="125"/>
    </row>
    <row r="449" spans="1:4">
      <c r="A449" s="127" t="s">
        <v>694</v>
      </c>
      <c r="B449" s="193">
        <v>3800</v>
      </c>
      <c r="C449" s="131">
        <v>4700</v>
      </c>
      <c r="D449" s="125"/>
    </row>
    <row r="450" spans="1:4">
      <c r="A450" s="128" t="s">
        <v>695</v>
      </c>
      <c r="B450" s="193">
        <v>3800</v>
      </c>
      <c r="C450" s="131">
        <v>4700</v>
      </c>
      <c r="D450" s="125"/>
    </row>
    <row r="451" spans="1:4">
      <c r="A451" s="126" t="s">
        <v>696</v>
      </c>
      <c r="B451" s="193">
        <v>11400</v>
      </c>
      <c r="C451" s="131">
        <v>11200</v>
      </c>
      <c r="D451" s="125"/>
    </row>
    <row r="452" spans="1:4">
      <c r="A452" s="127" t="s">
        <v>697</v>
      </c>
      <c r="B452" s="193">
        <v>3625</v>
      </c>
      <c r="C452" s="131">
        <v>3453</v>
      </c>
      <c r="D452" s="125"/>
    </row>
    <row r="453" spans="1:4">
      <c r="A453" s="128" t="s">
        <v>386</v>
      </c>
      <c r="B453" s="193">
        <v>389</v>
      </c>
      <c r="C453" s="131">
        <v>184</v>
      </c>
      <c r="D453" s="125"/>
    </row>
    <row r="454" spans="1:4">
      <c r="A454" s="128" t="s">
        <v>698</v>
      </c>
      <c r="B454" s="193">
        <v>121</v>
      </c>
      <c r="C454" s="131">
        <v>111</v>
      </c>
      <c r="D454" s="125"/>
    </row>
    <row r="455" spans="1:4">
      <c r="A455" s="128" t="s">
        <v>396</v>
      </c>
      <c r="B455" s="193">
        <v>970</v>
      </c>
      <c r="C455" s="131">
        <v>1100</v>
      </c>
      <c r="D455" s="125"/>
    </row>
    <row r="456" spans="1:4">
      <c r="A456" s="128" t="s">
        <v>699</v>
      </c>
      <c r="B456" s="193">
        <v>2145</v>
      </c>
      <c r="C456" s="131">
        <v>2058</v>
      </c>
      <c r="D456" s="125"/>
    </row>
    <row r="457" spans="1:4">
      <c r="A457" s="127" t="s">
        <v>700</v>
      </c>
      <c r="B457" s="193">
        <v>7184</v>
      </c>
      <c r="C457" s="131">
        <v>7071</v>
      </c>
      <c r="D457" s="125"/>
    </row>
    <row r="458" spans="1:4">
      <c r="A458" s="128" t="s">
        <v>386</v>
      </c>
      <c r="B458" s="193">
        <v>2723</v>
      </c>
      <c r="C458" s="131">
        <v>2907</v>
      </c>
      <c r="D458" s="125"/>
    </row>
    <row r="459" spans="1:4">
      <c r="A459" s="128" t="s">
        <v>387</v>
      </c>
      <c r="B459" s="193">
        <v>95</v>
      </c>
      <c r="C459" s="131">
        <v>95</v>
      </c>
      <c r="D459" s="125"/>
    </row>
    <row r="460" spans="1:4">
      <c r="A460" s="128" t="s">
        <v>701</v>
      </c>
      <c r="B460" s="193">
        <v>3630</v>
      </c>
      <c r="C460" s="131">
        <v>3500</v>
      </c>
      <c r="D460" s="125"/>
    </row>
    <row r="461" spans="1:4">
      <c r="A461" s="128" t="s">
        <v>702</v>
      </c>
      <c r="B461" s="193">
        <v>736</v>
      </c>
      <c r="C461" s="131">
        <v>569</v>
      </c>
      <c r="D461" s="125"/>
    </row>
    <row r="462" spans="1:4">
      <c r="A462" s="127" t="s">
        <v>703</v>
      </c>
      <c r="B462" s="193">
        <v>403</v>
      </c>
      <c r="C462" s="131">
        <v>451</v>
      </c>
      <c r="D462" s="125"/>
    </row>
    <row r="463" spans="1:4">
      <c r="A463" s="128" t="s">
        <v>386</v>
      </c>
      <c r="B463" s="193">
        <v>88</v>
      </c>
      <c r="C463" s="131">
        <v>81</v>
      </c>
      <c r="D463" s="125"/>
    </row>
    <row r="464" spans="1:4">
      <c r="A464" s="128" t="s">
        <v>704</v>
      </c>
      <c r="B464" s="193">
        <v>45</v>
      </c>
      <c r="C464" s="131">
        <v>178</v>
      </c>
      <c r="D464" s="125"/>
    </row>
    <row r="465" spans="1:4">
      <c r="A465" s="128" t="s">
        <v>705</v>
      </c>
      <c r="B465" s="193">
        <v>160</v>
      </c>
      <c r="C465" s="131">
        <v>50</v>
      </c>
      <c r="D465" s="125"/>
    </row>
    <row r="466" spans="1:4">
      <c r="A466" s="128" t="s">
        <v>706</v>
      </c>
      <c r="B466" s="193">
        <v>0</v>
      </c>
      <c r="C466" s="131">
        <v>42</v>
      </c>
      <c r="D466" s="125"/>
    </row>
    <row r="467" spans="1:4">
      <c r="A467" s="128" t="s">
        <v>707</v>
      </c>
      <c r="B467" s="193">
        <v>110</v>
      </c>
      <c r="C467" s="131">
        <v>100</v>
      </c>
      <c r="D467" s="125"/>
    </row>
    <row r="468" spans="1:4">
      <c r="A468" s="127" t="s">
        <v>708</v>
      </c>
      <c r="B468" s="193">
        <v>188</v>
      </c>
      <c r="C468" s="131">
        <v>225</v>
      </c>
      <c r="D468" s="125"/>
    </row>
    <row r="469" spans="1:4">
      <c r="A469" s="128" t="s">
        <v>709</v>
      </c>
      <c r="B469" s="193">
        <v>188</v>
      </c>
      <c r="C469" s="131">
        <v>225</v>
      </c>
      <c r="D469" s="125"/>
    </row>
    <row r="470" spans="1:4">
      <c r="A470" s="126" t="s">
        <v>216</v>
      </c>
      <c r="B470" s="193">
        <v>12000</v>
      </c>
      <c r="C470" s="131">
        <v>12000</v>
      </c>
      <c r="D470" s="125"/>
    </row>
    <row r="471" spans="1:4">
      <c r="A471" s="126" t="s">
        <v>153</v>
      </c>
      <c r="B471" s="193">
        <v>200</v>
      </c>
      <c r="C471" s="131">
        <v>150</v>
      </c>
      <c r="D471" s="125"/>
    </row>
    <row r="472" spans="1:4">
      <c r="A472" s="127" t="s">
        <v>710</v>
      </c>
      <c r="B472" s="193">
        <v>200</v>
      </c>
      <c r="C472" s="131">
        <v>150</v>
      </c>
      <c r="D472" s="125"/>
    </row>
    <row r="473" spans="1:4">
      <c r="A473" s="128" t="s">
        <v>711</v>
      </c>
      <c r="B473" s="193">
        <v>200</v>
      </c>
      <c r="C473" s="131">
        <v>150</v>
      </c>
      <c r="D473" s="125"/>
    </row>
    <row r="474" spans="1:4">
      <c r="A474" s="126" t="s">
        <v>326</v>
      </c>
      <c r="B474" s="193">
        <v>44200</v>
      </c>
      <c r="C474" s="131">
        <v>43700</v>
      </c>
      <c r="D474" s="125"/>
    </row>
    <row r="475" spans="1:4">
      <c r="A475" s="127" t="s">
        <v>712</v>
      </c>
      <c r="B475" s="193">
        <v>44200</v>
      </c>
      <c r="C475" s="131">
        <v>43700</v>
      </c>
      <c r="D475" s="125"/>
    </row>
    <row r="476" spans="1:4">
      <c r="A476" s="128" t="s">
        <v>713</v>
      </c>
      <c r="B476" s="193">
        <v>44200</v>
      </c>
      <c r="C476" s="131">
        <v>43700</v>
      </c>
      <c r="D476" s="125"/>
    </row>
    <row r="477" spans="1:4">
      <c r="A477" s="126" t="s">
        <v>327</v>
      </c>
      <c r="B477" s="193">
        <v>200</v>
      </c>
      <c r="C477" s="131">
        <v>100</v>
      </c>
      <c r="D477" s="125"/>
    </row>
    <row r="478" spans="1:4">
      <c r="A478" s="127" t="s">
        <v>714</v>
      </c>
      <c r="B478" s="193">
        <v>200</v>
      </c>
      <c r="C478" s="131">
        <v>100</v>
      </c>
      <c r="D478" s="125"/>
    </row>
    <row r="479" spans="1:4">
      <c r="A479" s="128" t="s">
        <v>851</v>
      </c>
      <c r="B479" s="193">
        <v>200</v>
      </c>
      <c r="C479" s="131">
        <v>100</v>
      </c>
      <c r="D479" s="125"/>
    </row>
    <row r="480" spans="1:4">
      <c r="A480" s="28" t="s">
        <v>250</v>
      </c>
      <c r="B480" s="132">
        <v>1278245</v>
      </c>
      <c r="C480" s="132">
        <v>1269826</v>
      </c>
      <c r="D480" s="123">
        <f t="shared" ref="D480:D496" si="7">IF(C480&lt;&gt;0,B480/C480*100,0)</f>
        <v>100.66</v>
      </c>
    </row>
    <row r="481" spans="1:5">
      <c r="A481" s="41" t="s">
        <v>156</v>
      </c>
      <c r="B481" s="132">
        <v>30000</v>
      </c>
      <c r="C481" s="132"/>
      <c r="D481" s="123">
        <f t="shared" si="7"/>
        <v>0</v>
      </c>
    </row>
    <row r="482" spans="1:5">
      <c r="A482" s="41" t="s">
        <v>8</v>
      </c>
      <c r="B482" s="132">
        <f>SUBTOTAL(9,B483:B495)</f>
        <v>235351</v>
      </c>
      <c r="C482" s="132">
        <f>SUBTOTAL(9,C483:C495)</f>
        <v>236851</v>
      </c>
      <c r="D482" s="123">
        <f t="shared" si="7"/>
        <v>99.37</v>
      </c>
    </row>
    <row r="483" spans="1:5">
      <c r="A483" s="24" t="s">
        <v>39</v>
      </c>
      <c r="B483" s="25"/>
      <c r="C483" s="20"/>
      <c r="D483" s="123">
        <f t="shared" si="7"/>
        <v>0</v>
      </c>
    </row>
    <row r="484" spans="1:5">
      <c r="A484" s="24" t="s">
        <v>40</v>
      </c>
      <c r="B484" s="25"/>
      <c r="C484" s="20"/>
      <c r="D484" s="123">
        <f t="shared" si="7"/>
        <v>0</v>
      </c>
    </row>
    <row r="485" spans="1:5">
      <c r="A485" s="23" t="s">
        <v>41</v>
      </c>
      <c r="B485" s="23"/>
      <c r="C485" s="20"/>
      <c r="D485" s="123">
        <f t="shared" si="7"/>
        <v>0</v>
      </c>
    </row>
    <row r="486" spans="1:5">
      <c r="A486" s="23" t="s">
        <v>42</v>
      </c>
      <c r="B486" s="22"/>
      <c r="C486" s="20"/>
      <c r="D486" s="123">
        <f t="shared" si="7"/>
        <v>0</v>
      </c>
    </row>
    <row r="487" spans="1:5">
      <c r="A487" s="24" t="s">
        <v>252</v>
      </c>
      <c r="B487" s="132">
        <v>235351</v>
      </c>
      <c r="C487" s="132">
        <v>236851</v>
      </c>
      <c r="D487" s="123">
        <f t="shared" si="7"/>
        <v>99.37</v>
      </c>
    </row>
    <row r="488" spans="1:5">
      <c r="A488" s="26" t="s">
        <v>43</v>
      </c>
      <c r="B488" s="22"/>
      <c r="C488" s="26"/>
      <c r="D488" s="123">
        <f t="shared" si="7"/>
        <v>0</v>
      </c>
    </row>
    <row r="489" spans="1:5">
      <c r="A489" s="23" t="s">
        <v>44</v>
      </c>
      <c r="B489" s="22"/>
      <c r="C489" s="26"/>
      <c r="D489" s="123">
        <f t="shared" si="7"/>
        <v>0</v>
      </c>
    </row>
    <row r="490" spans="1:5">
      <c r="A490" s="105" t="s">
        <v>45</v>
      </c>
      <c r="B490" s="22"/>
      <c r="C490" s="26"/>
      <c r="D490" s="123">
        <f t="shared" si="7"/>
        <v>0</v>
      </c>
    </row>
    <row r="491" spans="1:5">
      <c r="A491" s="106" t="s">
        <v>46</v>
      </c>
      <c r="B491" s="22"/>
      <c r="C491" s="26"/>
      <c r="D491" s="123">
        <f t="shared" si="7"/>
        <v>0</v>
      </c>
    </row>
    <row r="492" spans="1:5">
      <c r="A492" s="106" t="s">
        <v>47</v>
      </c>
      <c r="B492" s="22"/>
      <c r="C492" s="26"/>
      <c r="D492" s="123">
        <f t="shared" si="7"/>
        <v>0</v>
      </c>
    </row>
    <row r="493" spans="1:5">
      <c r="A493" s="106" t="s">
        <v>48</v>
      </c>
      <c r="B493" s="22"/>
      <c r="C493" s="26"/>
      <c r="D493" s="123">
        <f t="shared" si="7"/>
        <v>0</v>
      </c>
    </row>
    <row r="494" spans="1:5">
      <c r="A494" s="27" t="s">
        <v>49</v>
      </c>
      <c r="B494" s="22"/>
      <c r="C494" s="26"/>
      <c r="D494" s="123">
        <f t="shared" si="7"/>
        <v>0</v>
      </c>
    </row>
    <row r="495" spans="1:5">
      <c r="A495" s="22" t="s">
        <v>50</v>
      </c>
      <c r="B495" s="22"/>
      <c r="C495" s="26"/>
      <c r="D495" s="123">
        <f t="shared" si="7"/>
        <v>0</v>
      </c>
      <c r="E495" s="19"/>
    </row>
    <row r="496" spans="1:5">
      <c r="A496" s="28" t="s">
        <v>251</v>
      </c>
      <c r="B496" s="132">
        <f>B480+B481+B482</f>
        <v>1543596</v>
      </c>
      <c r="C496" s="132">
        <f>C480+C481+C482</f>
        <v>1506677</v>
      </c>
      <c r="D496" s="123">
        <f t="shared" si="7"/>
        <v>102.45</v>
      </c>
    </row>
  </sheetData>
  <autoFilter ref="A4:E496"/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18" sqref="B18"/>
    </sheetView>
  </sheetViews>
  <sheetFormatPr defaultColWidth="9" defaultRowHeight="11.25"/>
  <cols>
    <col min="1" max="1" width="37.625" style="29" customWidth="1"/>
    <col min="2" max="2" width="13" style="29" customWidth="1"/>
    <col min="3" max="3" width="14.875" style="29" customWidth="1"/>
    <col min="4" max="4" width="15.5" style="29" customWidth="1"/>
    <col min="5" max="5" width="20.75" style="29" customWidth="1"/>
    <col min="6" max="246" width="9" style="29"/>
    <col min="247" max="247" width="20.125" style="29" customWidth="1"/>
    <col min="248" max="248" width="9.625" style="29" customWidth="1"/>
    <col min="249" max="249" width="8.625" style="29" customWidth="1"/>
    <col min="250" max="250" width="8.875" style="29" customWidth="1"/>
    <col min="251" max="253" width="7.625" style="29" customWidth="1"/>
    <col min="254" max="254" width="8.125" style="29" customWidth="1"/>
    <col min="255" max="255" width="7.625" style="29" customWidth="1"/>
    <col min="256" max="256" width="9" style="29" customWidth="1"/>
    <col min="257" max="502" width="9" style="29"/>
    <col min="503" max="503" width="20.125" style="29" customWidth="1"/>
    <col min="504" max="504" width="9.625" style="29" customWidth="1"/>
    <col min="505" max="505" width="8.625" style="29" customWidth="1"/>
    <col min="506" max="506" width="8.875" style="29" customWidth="1"/>
    <col min="507" max="509" width="7.625" style="29" customWidth="1"/>
    <col min="510" max="510" width="8.125" style="29" customWidth="1"/>
    <col min="511" max="511" width="7.625" style="29" customWidth="1"/>
    <col min="512" max="512" width="9" style="29" customWidth="1"/>
    <col min="513" max="758" width="9" style="29"/>
    <col min="759" max="759" width="20.125" style="29" customWidth="1"/>
    <col min="760" max="760" width="9.625" style="29" customWidth="1"/>
    <col min="761" max="761" width="8.625" style="29" customWidth="1"/>
    <col min="762" max="762" width="8.875" style="29" customWidth="1"/>
    <col min="763" max="765" width="7.625" style="29" customWidth="1"/>
    <col min="766" max="766" width="8.125" style="29" customWidth="1"/>
    <col min="767" max="767" width="7.625" style="29" customWidth="1"/>
    <col min="768" max="768" width="9" style="29" customWidth="1"/>
    <col min="769" max="1014" width="9" style="29"/>
    <col min="1015" max="1015" width="20.125" style="29" customWidth="1"/>
    <col min="1016" max="1016" width="9.625" style="29" customWidth="1"/>
    <col min="1017" max="1017" width="8.625" style="29" customWidth="1"/>
    <col min="1018" max="1018" width="8.875" style="29" customWidth="1"/>
    <col min="1019" max="1021" width="7.625" style="29" customWidth="1"/>
    <col min="1022" max="1022" width="8.125" style="29" customWidth="1"/>
    <col min="1023" max="1023" width="7.625" style="29" customWidth="1"/>
    <col min="1024" max="1024" width="9" style="29" customWidth="1"/>
    <col min="1025" max="1270" width="9" style="29"/>
    <col min="1271" max="1271" width="20.125" style="29" customWidth="1"/>
    <col min="1272" max="1272" width="9.625" style="29" customWidth="1"/>
    <col min="1273" max="1273" width="8.625" style="29" customWidth="1"/>
    <col min="1274" max="1274" width="8.875" style="29" customWidth="1"/>
    <col min="1275" max="1277" width="7.625" style="29" customWidth="1"/>
    <col min="1278" max="1278" width="8.125" style="29" customWidth="1"/>
    <col min="1279" max="1279" width="7.625" style="29" customWidth="1"/>
    <col min="1280" max="1280" width="9" style="29" customWidth="1"/>
    <col min="1281" max="1526" width="9" style="29"/>
    <col min="1527" max="1527" width="20.125" style="29" customWidth="1"/>
    <col min="1528" max="1528" width="9.625" style="29" customWidth="1"/>
    <col min="1529" max="1529" width="8.625" style="29" customWidth="1"/>
    <col min="1530" max="1530" width="8.875" style="29" customWidth="1"/>
    <col min="1531" max="1533" width="7.625" style="29" customWidth="1"/>
    <col min="1534" max="1534" width="8.125" style="29" customWidth="1"/>
    <col min="1535" max="1535" width="7.625" style="29" customWidth="1"/>
    <col min="1536" max="1536" width="9" style="29" customWidth="1"/>
    <col min="1537" max="1782" width="9" style="29"/>
    <col min="1783" max="1783" width="20.125" style="29" customWidth="1"/>
    <col min="1784" max="1784" width="9.625" style="29" customWidth="1"/>
    <col min="1785" max="1785" width="8.625" style="29" customWidth="1"/>
    <col min="1786" max="1786" width="8.875" style="29" customWidth="1"/>
    <col min="1787" max="1789" width="7.625" style="29" customWidth="1"/>
    <col min="1790" max="1790" width="8.125" style="29" customWidth="1"/>
    <col min="1791" max="1791" width="7.625" style="29" customWidth="1"/>
    <col min="1792" max="1792" width="9" style="29" customWidth="1"/>
    <col min="1793" max="2038" width="9" style="29"/>
    <col min="2039" max="2039" width="20.125" style="29" customWidth="1"/>
    <col min="2040" max="2040" width="9.625" style="29" customWidth="1"/>
    <col min="2041" max="2041" width="8.625" style="29" customWidth="1"/>
    <col min="2042" max="2042" width="8.875" style="29" customWidth="1"/>
    <col min="2043" max="2045" width="7.625" style="29" customWidth="1"/>
    <col min="2046" max="2046" width="8.125" style="29" customWidth="1"/>
    <col min="2047" max="2047" width="7.625" style="29" customWidth="1"/>
    <col min="2048" max="2048" width="9" style="29" customWidth="1"/>
    <col min="2049" max="2294" width="9" style="29"/>
    <col min="2295" max="2295" width="20.125" style="29" customWidth="1"/>
    <col min="2296" max="2296" width="9.625" style="29" customWidth="1"/>
    <col min="2297" max="2297" width="8.625" style="29" customWidth="1"/>
    <col min="2298" max="2298" width="8.875" style="29" customWidth="1"/>
    <col min="2299" max="2301" width="7.625" style="29" customWidth="1"/>
    <col min="2302" max="2302" width="8.125" style="29" customWidth="1"/>
    <col min="2303" max="2303" width="7.625" style="29" customWidth="1"/>
    <col min="2304" max="2304" width="9" style="29" customWidth="1"/>
    <col min="2305" max="2550" width="9" style="29"/>
    <col min="2551" max="2551" width="20.125" style="29" customWidth="1"/>
    <col min="2552" max="2552" width="9.625" style="29" customWidth="1"/>
    <col min="2553" max="2553" width="8.625" style="29" customWidth="1"/>
    <col min="2554" max="2554" width="8.875" style="29" customWidth="1"/>
    <col min="2555" max="2557" width="7.625" style="29" customWidth="1"/>
    <col min="2558" max="2558" width="8.125" style="29" customWidth="1"/>
    <col min="2559" max="2559" width="7.625" style="29" customWidth="1"/>
    <col min="2560" max="2560" width="9" style="29" customWidth="1"/>
    <col min="2561" max="2806" width="9" style="29"/>
    <col min="2807" max="2807" width="20.125" style="29" customWidth="1"/>
    <col min="2808" max="2808" width="9.625" style="29" customWidth="1"/>
    <col min="2809" max="2809" width="8.625" style="29" customWidth="1"/>
    <col min="2810" max="2810" width="8.875" style="29" customWidth="1"/>
    <col min="2811" max="2813" width="7.625" style="29" customWidth="1"/>
    <col min="2814" max="2814" width="8.125" style="29" customWidth="1"/>
    <col min="2815" max="2815" width="7.625" style="29" customWidth="1"/>
    <col min="2816" max="2816" width="9" style="29" customWidth="1"/>
    <col min="2817" max="3062" width="9" style="29"/>
    <col min="3063" max="3063" width="20.125" style="29" customWidth="1"/>
    <col min="3064" max="3064" width="9.625" style="29" customWidth="1"/>
    <col min="3065" max="3065" width="8.625" style="29" customWidth="1"/>
    <col min="3066" max="3066" width="8.875" style="29" customWidth="1"/>
    <col min="3067" max="3069" width="7.625" style="29" customWidth="1"/>
    <col min="3070" max="3070" width="8.125" style="29" customWidth="1"/>
    <col min="3071" max="3071" width="7.625" style="29" customWidth="1"/>
    <col min="3072" max="3072" width="9" style="29" customWidth="1"/>
    <col min="3073" max="3318" width="9" style="29"/>
    <col min="3319" max="3319" width="20.125" style="29" customWidth="1"/>
    <col min="3320" max="3320" width="9.625" style="29" customWidth="1"/>
    <col min="3321" max="3321" width="8.625" style="29" customWidth="1"/>
    <col min="3322" max="3322" width="8.875" style="29" customWidth="1"/>
    <col min="3323" max="3325" width="7.625" style="29" customWidth="1"/>
    <col min="3326" max="3326" width="8.125" style="29" customWidth="1"/>
    <col min="3327" max="3327" width="7.625" style="29" customWidth="1"/>
    <col min="3328" max="3328" width="9" style="29" customWidth="1"/>
    <col min="3329" max="3574" width="9" style="29"/>
    <col min="3575" max="3575" width="20.125" style="29" customWidth="1"/>
    <col min="3576" max="3576" width="9.625" style="29" customWidth="1"/>
    <col min="3577" max="3577" width="8.625" style="29" customWidth="1"/>
    <col min="3578" max="3578" width="8.875" style="29" customWidth="1"/>
    <col min="3579" max="3581" width="7.625" style="29" customWidth="1"/>
    <col min="3582" max="3582" width="8.125" style="29" customWidth="1"/>
    <col min="3583" max="3583" width="7.625" style="29" customWidth="1"/>
    <col min="3584" max="3584" width="9" style="29" customWidth="1"/>
    <col min="3585" max="3830" width="9" style="29"/>
    <col min="3831" max="3831" width="20.125" style="29" customWidth="1"/>
    <col min="3832" max="3832" width="9.625" style="29" customWidth="1"/>
    <col min="3833" max="3833" width="8.625" style="29" customWidth="1"/>
    <col min="3834" max="3834" width="8.875" style="29" customWidth="1"/>
    <col min="3835" max="3837" width="7.625" style="29" customWidth="1"/>
    <col min="3838" max="3838" width="8.125" style="29" customWidth="1"/>
    <col min="3839" max="3839" width="7.625" style="29" customWidth="1"/>
    <col min="3840" max="3840" width="9" style="29" customWidth="1"/>
    <col min="3841" max="4086" width="9" style="29"/>
    <col min="4087" max="4087" width="20.125" style="29" customWidth="1"/>
    <col min="4088" max="4088" width="9.625" style="29" customWidth="1"/>
    <col min="4089" max="4089" width="8.625" style="29" customWidth="1"/>
    <col min="4090" max="4090" width="8.875" style="29" customWidth="1"/>
    <col min="4091" max="4093" width="7.625" style="29" customWidth="1"/>
    <col min="4094" max="4094" width="8.125" style="29" customWidth="1"/>
    <col min="4095" max="4095" width="7.625" style="29" customWidth="1"/>
    <col min="4096" max="4096" width="9" style="29" customWidth="1"/>
    <col min="4097" max="4342" width="9" style="29"/>
    <col min="4343" max="4343" width="20.125" style="29" customWidth="1"/>
    <col min="4344" max="4344" width="9.625" style="29" customWidth="1"/>
    <col min="4345" max="4345" width="8.625" style="29" customWidth="1"/>
    <col min="4346" max="4346" width="8.875" style="29" customWidth="1"/>
    <col min="4347" max="4349" width="7.625" style="29" customWidth="1"/>
    <col min="4350" max="4350" width="8.125" style="29" customWidth="1"/>
    <col min="4351" max="4351" width="7.625" style="29" customWidth="1"/>
    <col min="4352" max="4352" width="9" style="29" customWidth="1"/>
    <col min="4353" max="4598" width="9" style="29"/>
    <col min="4599" max="4599" width="20.125" style="29" customWidth="1"/>
    <col min="4600" max="4600" width="9.625" style="29" customWidth="1"/>
    <col min="4601" max="4601" width="8.625" style="29" customWidth="1"/>
    <col min="4602" max="4602" width="8.875" style="29" customWidth="1"/>
    <col min="4603" max="4605" width="7.625" style="29" customWidth="1"/>
    <col min="4606" max="4606" width="8.125" style="29" customWidth="1"/>
    <col min="4607" max="4607" width="7.625" style="29" customWidth="1"/>
    <col min="4608" max="4608" width="9" style="29" customWidth="1"/>
    <col min="4609" max="4854" width="9" style="29"/>
    <col min="4855" max="4855" width="20.125" style="29" customWidth="1"/>
    <col min="4856" max="4856" width="9.625" style="29" customWidth="1"/>
    <col min="4857" max="4857" width="8.625" style="29" customWidth="1"/>
    <col min="4858" max="4858" width="8.875" style="29" customWidth="1"/>
    <col min="4859" max="4861" width="7.625" style="29" customWidth="1"/>
    <col min="4862" max="4862" width="8.125" style="29" customWidth="1"/>
    <col min="4863" max="4863" width="7.625" style="29" customWidth="1"/>
    <col min="4864" max="4864" width="9" style="29" customWidth="1"/>
    <col min="4865" max="5110" width="9" style="29"/>
    <col min="5111" max="5111" width="20.125" style="29" customWidth="1"/>
    <col min="5112" max="5112" width="9.625" style="29" customWidth="1"/>
    <col min="5113" max="5113" width="8.625" style="29" customWidth="1"/>
    <col min="5114" max="5114" width="8.875" style="29" customWidth="1"/>
    <col min="5115" max="5117" width="7.625" style="29" customWidth="1"/>
    <col min="5118" max="5118" width="8.125" style="29" customWidth="1"/>
    <col min="5119" max="5119" width="7.625" style="29" customWidth="1"/>
    <col min="5120" max="5120" width="9" style="29" customWidth="1"/>
    <col min="5121" max="5366" width="9" style="29"/>
    <col min="5367" max="5367" width="20.125" style="29" customWidth="1"/>
    <col min="5368" max="5368" width="9.625" style="29" customWidth="1"/>
    <col min="5369" max="5369" width="8.625" style="29" customWidth="1"/>
    <col min="5370" max="5370" width="8.875" style="29" customWidth="1"/>
    <col min="5371" max="5373" width="7.625" style="29" customWidth="1"/>
    <col min="5374" max="5374" width="8.125" style="29" customWidth="1"/>
    <col min="5375" max="5375" width="7.625" style="29" customWidth="1"/>
    <col min="5376" max="5376" width="9" style="29" customWidth="1"/>
    <col min="5377" max="5622" width="9" style="29"/>
    <col min="5623" max="5623" width="20.125" style="29" customWidth="1"/>
    <col min="5624" max="5624" width="9.625" style="29" customWidth="1"/>
    <col min="5625" max="5625" width="8.625" style="29" customWidth="1"/>
    <col min="5626" max="5626" width="8.875" style="29" customWidth="1"/>
    <col min="5627" max="5629" width="7.625" style="29" customWidth="1"/>
    <col min="5630" max="5630" width="8.125" style="29" customWidth="1"/>
    <col min="5631" max="5631" width="7.625" style="29" customWidth="1"/>
    <col min="5632" max="5632" width="9" style="29" customWidth="1"/>
    <col min="5633" max="5878" width="9" style="29"/>
    <col min="5879" max="5879" width="20.125" style="29" customWidth="1"/>
    <col min="5880" max="5880" width="9.625" style="29" customWidth="1"/>
    <col min="5881" max="5881" width="8.625" style="29" customWidth="1"/>
    <col min="5882" max="5882" width="8.875" style="29" customWidth="1"/>
    <col min="5883" max="5885" width="7.625" style="29" customWidth="1"/>
    <col min="5886" max="5886" width="8.125" style="29" customWidth="1"/>
    <col min="5887" max="5887" width="7.625" style="29" customWidth="1"/>
    <col min="5888" max="5888" width="9" style="29" customWidth="1"/>
    <col min="5889" max="6134" width="9" style="29"/>
    <col min="6135" max="6135" width="20.125" style="29" customWidth="1"/>
    <col min="6136" max="6136" width="9.625" style="29" customWidth="1"/>
    <col min="6137" max="6137" width="8.625" style="29" customWidth="1"/>
    <col min="6138" max="6138" width="8.875" style="29" customWidth="1"/>
    <col min="6139" max="6141" width="7.625" style="29" customWidth="1"/>
    <col min="6142" max="6142" width="8.125" style="29" customWidth="1"/>
    <col min="6143" max="6143" width="7.625" style="29" customWidth="1"/>
    <col min="6144" max="6144" width="9" style="29" customWidth="1"/>
    <col min="6145" max="6390" width="9" style="29"/>
    <col min="6391" max="6391" width="20.125" style="29" customWidth="1"/>
    <col min="6392" max="6392" width="9.625" style="29" customWidth="1"/>
    <col min="6393" max="6393" width="8.625" style="29" customWidth="1"/>
    <col min="6394" max="6394" width="8.875" style="29" customWidth="1"/>
    <col min="6395" max="6397" width="7.625" style="29" customWidth="1"/>
    <col min="6398" max="6398" width="8.125" style="29" customWidth="1"/>
    <col min="6399" max="6399" width="7.625" style="29" customWidth="1"/>
    <col min="6400" max="6400" width="9" style="29" customWidth="1"/>
    <col min="6401" max="6646" width="9" style="29"/>
    <col min="6647" max="6647" width="20.125" style="29" customWidth="1"/>
    <col min="6648" max="6648" width="9.625" style="29" customWidth="1"/>
    <col min="6649" max="6649" width="8.625" style="29" customWidth="1"/>
    <col min="6650" max="6650" width="8.875" style="29" customWidth="1"/>
    <col min="6651" max="6653" width="7.625" style="29" customWidth="1"/>
    <col min="6654" max="6654" width="8.125" style="29" customWidth="1"/>
    <col min="6655" max="6655" width="7.625" style="29" customWidth="1"/>
    <col min="6656" max="6656" width="9" style="29" customWidth="1"/>
    <col min="6657" max="6902" width="9" style="29"/>
    <col min="6903" max="6903" width="20.125" style="29" customWidth="1"/>
    <col min="6904" max="6904" width="9.625" style="29" customWidth="1"/>
    <col min="6905" max="6905" width="8.625" style="29" customWidth="1"/>
    <col min="6906" max="6906" width="8.875" style="29" customWidth="1"/>
    <col min="6907" max="6909" width="7.625" style="29" customWidth="1"/>
    <col min="6910" max="6910" width="8.125" style="29" customWidth="1"/>
    <col min="6911" max="6911" width="7.625" style="29" customWidth="1"/>
    <col min="6912" max="6912" width="9" style="29" customWidth="1"/>
    <col min="6913" max="7158" width="9" style="29"/>
    <col min="7159" max="7159" width="20.125" style="29" customWidth="1"/>
    <col min="7160" max="7160" width="9.625" style="29" customWidth="1"/>
    <col min="7161" max="7161" width="8.625" style="29" customWidth="1"/>
    <col min="7162" max="7162" width="8.875" style="29" customWidth="1"/>
    <col min="7163" max="7165" width="7.625" style="29" customWidth="1"/>
    <col min="7166" max="7166" width="8.125" style="29" customWidth="1"/>
    <col min="7167" max="7167" width="7.625" style="29" customWidth="1"/>
    <col min="7168" max="7168" width="9" style="29" customWidth="1"/>
    <col min="7169" max="7414" width="9" style="29"/>
    <col min="7415" max="7415" width="20.125" style="29" customWidth="1"/>
    <col min="7416" max="7416" width="9.625" style="29" customWidth="1"/>
    <col min="7417" max="7417" width="8.625" style="29" customWidth="1"/>
    <col min="7418" max="7418" width="8.875" style="29" customWidth="1"/>
    <col min="7419" max="7421" width="7.625" style="29" customWidth="1"/>
    <col min="7422" max="7422" width="8.125" style="29" customWidth="1"/>
    <col min="7423" max="7423" width="7.625" style="29" customWidth="1"/>
    <col min="7424" max="7424" width="9" style="29" customWidth="1"/>
    <col min="7425" max="7670" width="9" style="29"/>
    <col min="7671" max="7671" width="20.125" style="29" customWidth="1"/>
    <col min="7672" max="7672" width="9.625" style="29" customWidth="1"/>
    <col min="7673" max="7673" width="8.625" style="29" customWidth="1"/>
    <col min="7674" max="7674" width="8.875" style="29" customWidth="1"/>
    <col min="7675" max="7677" width="7.625" style="29" customWidth="1"/>
    <col min="7678" max="7678" width="8.125" style="29" customWidth="1"/>
    <col min="7679" max="7679" width="7.625" style="29" customWidth="1"/>
    <col min="7680" max="7680" width="9" style="29" customWidth="1"/>
    <col min="7681" max="7926" width="9" style="29"/>
    <col min="7927" max="7927" width="20.125" style="29" customWidth="1"/>
    <col min="7928" max="7928" width="9.625" style="29" customWidth="1"/>
    <col min="7929" max="7929" width="8.625" style="29" customWidth="1"/>
    <col min="7930" max="7930" width="8.875" style="29" customWidth="1"/>
    <col min="7931" max="7933" width="7.625" style="29" customWidth="1"/>
    <col min="7934" max="7934" width="8.125" style="29" customWidth="1"/>
    <col min="7935" max="7935" width="7.625" style="29" customWidth="1"/>
    <col min="7936" max="7936" width="9" style="29" customWidth="1"/>
    <col min="7937" max="8182" width="9" style="29"/>
    <col min="8183" max="8183" width="20.125" style="29" customWidth="1"/>
    <col min="8184" max="8184" width="9.625" style="29" customWidth="1"/>
    <col min="8185" max="8185" width="8.625" style="29" customWidth="1"/>
    <col min="8186" max="8186" width="8.875" style="29" customWidth="1"/>
    <col min="8187" max="8189" width="7.625" style="29" customWidth="1"/>
    <col min="8190" max="8190" width="8.125" style="29" customWidth="1"/>
    <col min="8191" max="8191" width="7.625" style="29" customWidth="1"/>
    <col min="8192" max="8192" width="9" style="29" customWidth="1"/>
    <col min="8193" max="8438" width="9" style="29"/>
    <col min="8439" max="8439" width="20.125" style="29" customWidth="1"/>
    <col min="8440" max="8440" width="9.625" style="29" customWidth="1"/>
    <col min="8441" max="8441" width="8.625" style="29" customWidth="1"/>
    <col min="8442" max="8442" width="8.875" style="29" customWidth="1"/>
    <col min="8443" max="8445" width="7.625" style="29" customWidth="1"/>
    <col min="8446" max="8446" width="8.125" style="29" customWidth="1"/>
    <col min="8447" max="8447" width="7.625" style="29" customWidth="1"/>
    <col min="8448" max="8448" width="9" style="29" customWidth="1"/>
    <col min="8449" max="8694" width="9" style="29"/>
    <col min="8695" max="8695" width="20.125" style="29" customWidth="1"/>
    <col min="8696" max="8696" width="9.625" style="29" customWidth="1"/>
    <col min="8697" max="8697" width="8.625" style="29" customWidth="1"/>
    <col min="8698" max="8698" width="8.875" style="29" customWidth="1"/>
    <col min="8699" max="8701" width="7.625" style="29" customWidth="1"/>
    <col min="8702" max="8702" width="8.125" style="29" customWidth="1"/>
    <col min="8703" max="8703" width="7.625" style="29" customWidth="1"/>
    <col min="8704" max="8704" width="9" style="29" customWidth="1"/>
    <col min="8705" max="8950" width="9" style="29"/>
    <col min="8951" max="8951" width="20.125" style="29" customWidth="1"/>
    <col min="8952" max="8952" width="9.625" style="29" customWidth="1"/>
    <col min="8953" max="8953" width="8.625" style="29" customWidth="1"/>
    <col min="8954" max="8954" width="8.875" style="29" customWidth="1"/>
    <col min="8955" max="8957" width="7.625" style="29" customWidth="1"/>
    <col min="8958" max="8958" width="8.125" style="29" customWidth="1"/>
    <col min="8959" max="8959" width="7.625" style="29" customWidth="1"/>
    <col min="8960" max="8960" width="9" style="29" customWidth="1"/>
    <col min="8961" max="9206" width="9" style="29"/>
    <col min="9207" max="9207" width="20.125" style="29" customWidth="1"/>
    <col min="9208" max="9208" width="9.625" style="29" customWidth="1"/>
    <col min="9209" max="9209" width="8.625" style="29" customWidth="1"/>
    <col min="9210" max="9210" width="8.875" style="29" customWidth="1"/>
    <col min="9211" max="9213" width="7.625" style="29" customWidth="1"/>
    <col min="9214" max="9214" width="8.125" style="29" customWidth="1"/>
    <col min="9215" max="9215" width="7.625" style="29" customWidth="1"/>
    <col min="9216" max="9216" width="9" style="29" customWidth="1"/>
    <col min="9217" max="9462" width="9" style="29"/>
    <col min="9463" max="9463" width="20.125" style="29" customWidth="1"/>
    <col min="9464" max="9464" width="9.625" style="29" customWidth="1"/>
    <col min="9465" max="9465" width="8.625" style="29" customWidth="1"/>
    <col min="9466" max="9466" width="8.875" style="29" customWidth="1"/>
    <col min="9467" max="9469" width="7.625" style="29" customWidth="1"/>
    <col min="9470" max="9470" width="8.125" style="29" customWidth="1"/>
    <col min="9471" max="9471" width="7.625" style="29" customWidth="1"/>
    <col min="9472" max="9472" width="9" style="29" customWidth="1"/>
    <col min="9473" max="9718" width="9" style="29"/>
    <col min="9719" max="9719" width="20.125" style="29" customWidth="1"/>
    <col min="9720" max="9720" width="9.625" style="29" customWidth="1"/>
    <col min="9721" max="9721" width="8.625" style="29" customWidth="1"/>
    <col min="9722" max="9722" width="8.875" style="29" customWidth="1"/>
    <col min="9723" max="9725" width="7.625" style="29" customWidth="1"/>
    <col min="9726" max="9726" width="8.125" style="29" customWidth="1"/>
    <col min="9727" max="9727" width="7.625" style="29" customWidth="1"/>
    <col min="9728" max="9728" width="9" style="29" customWidth="1"/>
    <col min="9729" max="9974" width="9" style="29"/>
    <col min="9975" max="9975" width="20.125" style="29" customWidth="1"/>
    <col min="9976" max="9976" width="9.625" style="29" customWidth="1"/>
    <col min="9977" max="9977" width="8.625" style="29" customWidth="1"/>
    <col min="9978" max="9978" width="8.875" style="29" customWidth="1"/>
    <col min="9979" max="9981" width="7.625" style="29" customWidth="1"/>
    <col min="9982" max="9982" width="8.125" style="29" customWidth="1"/>
    <col min="9983" max="9983" width="7.625" style="29" customWidth="1"/>
    <col min="9984" max="9984" width="9" style="29" customWidth="1"/>
    <col min="9985" max="10230" width="9" style="29"/>
    <col min="10231" max="10231" width="20.125" style="29" customWidth="1"/>
    <col min="10232" max="10232" width="9.625" style="29" customWidth="1"/>
    <col min="10233" max="10233" width="8.625" style="29" customWidth="1"/>
    <col min="10234" max="10234" width="8.875" style="29" customWidth="1"/>
    <col min="10235" max="10237" width="7.625" style="29" customWidth="1"/>
    <col min="10238" max="10238" width="8.125" style="29" customWidth="1"/>
    <col min="10239" max="10239" width="7.625" style="29" customWidth="1"/>
    <col min="10240" max="10240" width="9" style="29" customWidth="1"/>
    <col min="10241" max="10486" width="9" style="29"/>
    <col min="10487" max="10487" width="20.125" style="29" customWidth="1"/>
    <col min="10488" max="10488" width="9.625" style="29" customWidth="1"/>
    <col min="10489" max="10489" width="8.625" style="29" customWidth="1"/>
    <col min="10490" max="10490" width="8.875" style="29" customWidth="1"/>
    <col min="10491" max="10493" width="7.625" style="29" customWidth="1"/>
    <col min="10494" max="10494" width="8.125" style="29" customWidth="1"/>
    <col min="10495" max="10495" width="7.625" style="29" customWidth="1"/>
    <col min="10496" max="10496" width="9" style="29" customWidth="1"/>
    <col min="10497" max="10742" width="9" style="29"/>
    <col min="10743" max="10743" width="20.125" style="29" customWidth="1"/>
    <col min="10744" max="10744" width="9.625" style="29" customWidth="1"/>
    <col min="10745" max="10745" width="8.625" style="29" customWidth="1"/>
    <col min="10746" max="10746" width="8.875" style="29" customWidth="1"/>
    <col min="10747" max="10749" width="7.625" style="29" customWidth="1"/>
    <col min="10750" max="10750" width="8.125" style="29" customWidth="1"/>
    <col min="10751" max="10751" width="7.625" style="29" customWidth="1"/>
    <col min="10752" max="10752" width="9" style="29" customWidth="1"/>
    <col min="10753" max="10998" width="9" style="29"/>
    <col min="10999" max="10999" width="20.125" style="29" customWidth="1"/>
    <col min="11000" max="11000" width="9.625" style="29" customWidth="1"/>
    <col min="11001" max="11001" width="8.625" style="29" customWidth="1"/>
    <col min="11002" max="11002" width="8.875" style="29" customWidth="1"/>
    <col min="11003" max="11005" width="7.625" style="29" customWidth="1"/>
    <col min="11006" max="11006" width="8.125" style="29" customWidth="1"/>
    <col min="11007" max="11007" width="7.625" style="29" customWidth="1"/>
    <col min="11008" max="11008" width="9" style="29" customWidth="1"/>
    <col min="11009" max="11254" width="9" style="29"/>
    <col min="11255" max="11255" width="20.125" style="29" customWidth="1"/>
    <col min="11256" max="11256" width="9.625" style="29" customWidth="1"/>
    <col min="11257" max="11257" width="8.625" style="29" customWidth="1"/>
    <col min="11258" max="11258" width="8.875" style="29" customWidth="1"/>
    <col min="11259" max="11261" width="7.625" style="29" customWidth="1"/>
    <col min="11262" max="11262" width="8.125" style="29" customWidth="1"/>
    <col min="11263" max="11263" width="7.625" style="29" customWidth="1"/>
    <col min="11264" max="11264" width="9" style="29" customWidth="1"/>
    <col min="11265" max="11510" width="9" style="29"/>
    <col min="11511" max="11511" width="20.125" style="29" customWidth="1"/>
    <col min="11512" max="11512" width="9.625" style="29" customWidth="1"/>
    <col min="11513" max="11513" width="8.625" style="29" customWidth="1"/>
    <col min="11514" max="11514" width="8.875" style="29" customWidth="1"/>
    <col min="11515" max="11517" width="7.625" style="29" customWidth="1"/>
    <col min="11518" max="11518" width="8.125" style="29" customWidth="1"/>
    <col min="11519" max="11519" width="7.625" style="29" customWidth="1"/>
    <col min="11520" max="11520" width="9" style="29" customWidth="1"/>
    <col min="11521" max="11766" width="9" style="29"/>
    <col min="11767" max="11767" width="20.125" style="29" customWidth="1"/>
    <col min="11768" max="11768" width="9.625" style="29" customWidth="1"/>
    <col min="11769" max="11769" width="8.625" style="29" customWidth="1"/>
    <col min="11770" max="11770" width="8.875" style="29" customWidth="1"/>
    <col min="11771" max="11773" width="7.625" style="29" customWidth="1"/>
    <col min="11774" max="11774" width="8.125" style="29" customWidth="1"/>
    <col min="11775" max="11775" width="7.625" style="29" customWidth="1"/>
    <col min="11776" max="11776" width="9" style="29" customWidth="1"/>
    <col min="11777" max="12022" width="9" style="29"/>
    <col min="12023" max="12023" width="20.125" style="29" customWidth="1"/>
    <col min="12024" max="12024" width="9.625" style="29" customWidth="1"/>
    <col min="12025" max="12025" width="8.625" style="29" customWidth="1"/>
    <col min="12026" max="12026" width="8.875" style="29" customWidth="1"/>
    <col min="12027" max="12029" width="7.625" style="29" customWidth="1"/>
    <col min="12030" max="12030" width="8.125" style="29" customWidth="1"/>
    <col min="12031" max="12031" width="7.625" style="29" customWidth="1"/>
    <col min="12032" max="12032" width="9" style="29" customWidth="1"/>
    <col min="12033" max="12278" width="9" style="29"/>
    <col min="12279" max="12279" width="20.125" style="29" customWidth="1"/>
    <col min="12280" max="12280" width="9.625" style="29" customWidth="1"/>
    <col min="12281" max="12281" width="8.625" style="29" customWidth="1"/>
    <col min="12282" max="12282" width="8.875" style="29" customWidth="1"/>
    <col min="12283" max="12285" width="7.625" style="29" customWidth="1"/>
    <col min="12286" max="12286" width="8.125" style="29" customWidth="1"/>
    <col min="12287" max="12287" width="7.625" style="29" customWidth="1"/>
    <col min="12288" max="12288" width="9" style="29" customWidth="1"/>
    <col min="12289" max="12534" width="9" style="29"/>
    <col min="12535" max="12535" width="20.125" style="29" customWidth="1"/>
    <col min="12536" max="12536" width="9.625" style="29" customWidth="1"/>
    <col min="12537" max="12537" width="8.625" style="29" customWidth="1"/>
    <col min="12538" max="12538" width="8.875" style="29" customWidth="1"/>
    <col min="12539" max="12541" width="7.625" style="29" customWidth="1"/>
    <col min="12542" max="12542" width="8.125" style="29" customWidth="1"/>
    <col min="12543" max="12543" width="7.625" style="29" customWidth="1"/>
    <col min="12544" max="12544" width="9" style="29" customWidth="1"/>
    <col min="12545" max="12790" width="9" style="29"/>
    <col min="12791" max="12791" width="20.125" style="29" customWidth="1"/>
    <col min="12792" max="12792" width="9.625" style="29" customWidth="1"/>
    <col min="12793" max="12793" width="8.625" style="29" customWidth="1"/>
    <col min="12794" max="12794" width="8.875" style="29" customWidth="1"/>
    <col min="12795" max="12797" width="7.625" style="29" customWidth="1"/>
    <col min="12798" max="12798" width="8.125" style="29" customWidth="1"/>
    <col min="12799" max="12799" width="7.625" style="29" customWidth="1"/>
    <col min="12800" max="12800" width="9" style="29" customWidth="1"/>
    <col min="12801" max="13046" width="9" style="29"/>
    <col min="13047" max="13047" width="20.125" style="29" customWidth="1"/>
    <col min="13048" max="13048" width="9.625" style="29" customWidth="1"/>
    <col min="13049" max="13049" width="8.625" style="29" customWidth="1"/>
    <col min="13050" max="13050" width="8.875" style="29" customWidth="1"/>
    <col min="13051" max="13053" width="7.625" style="29" customWidth="1"/>
    <col min="13054" max="13054" width="8.125" style="29" customWidth="1"/>
    <col min="13055" max="13055" width="7.625" style="29" customWidth="1"/>
    <col min="13056" max="13056" width="9" style="29" customWidth="1"/>
    <col min="13057" max="13302" width="9" style="29"/>
    <col min="13303" max="13303" width="20.125" style="29" customWidth="1"/>
    <col min="13304" max="13304" width="9.625" style="29" customWidth="1"/>
    <col min="13305" max="13305" width="8.625" style="29" customWidth="1"/>
    <col min="13306" max="13306" width="8.875" style="29" customWidth="1"/>
    <col min="13307" max="13309" width="7.625" style="29" customWidth="1"/>
    <col min="13310" max="13310" width="8.125" style="29" customWidth="1"/>
    <col min="13311" max="13311" width="7.625" style="29" customWidth="1"/>
    <col min="13312" max="13312" width="9" style="29" customWidth="1"/>
    <col min="13313" max="13558" width="9" style="29"/>
    <col min="13559" max="13559" width="20.125" style="29" customWidth="1"/>
    <col min="13560" max="13560" width="9.625" style="29" customWidth="1"/>
    <col min="13561" max="13561" width="8.625" style="29" customWidth="1"/>
    <col min="13562" max="13562" width="8.875" style="29" customWidth="1"/>
    <col min="13563" max="13565" width="7.625" style="29" customWidth="1"/>
    <col min="13566" max="13566" width="8.125" style="29" customWidth="1"/>
    <col min="13567" max="13567" width="7.625" style="29" customWidth="1"/>
    <col min="13568" max="13568" width="9" style="29" customWidth="1"/>
    <col min="13569" max="13814" width="9" style="29"/>
    <col min="13815" max="13815" width="20.125" style="29" customWidth="1"/>
    <col min="13816" max="13816" width="9.625" style="29" customWidth="1"/>
    <col min="13817" max="13817" width="8.625" style="29" customWidth="1"/>
    <col min="13818" max="13818" width="8.875" style="29" customWidth="1"/>
    <col min="13819" max="13821" width="7.625" style="29" customWidth="1"/>
    <col min="13822" max="13822" width="8.125" style="29" customWidth="1"/>
    <col min="13823" max="13823" width="7.625" style="29" customWidth="1"/>
    <col min="13824" max="13824" width="9" style="29" customWidth="1"/>
    <col min="13825" max="14070" width="9" style="29"/>
    <col min="14071" max="14071" width="20.125" style="29" customWidth="1"/>
    <col min="14072" max="14072" width="9.625" style="29" customWidth="1"/>
    <col min="14073" max="14073" width="8.625" style="29" customWidth="1"/>
    <col min="14074" max="14074" width="8.875" style="29" customWidth="1"/>
    <col min="14075" max="14077" width="7.625" style="29" customWidth="1"/>
    <col min="14078" max="14078" width="8.125" style="29" customWidth="1"/>
    <col min="14079" max="14079" width="7.625" style="29" customWidth="1"/>
    <col min="14080" max="14080" width="9" style="29" customWidth="1"/>
    <col min="14081" max="14326" width="9" style="29"/>
    <col min="14327" max="14327" width="20.125" style="29" customWidth="1"/>
    <col min="14328" max="14328" width="9.625" style="29" customWidth="1"/>
    <col min="14329" max="14329" width="8.625" style="29" customWidth="1"/>
    <col min="14330" max="14330" width="8.875" style="29" customWidth="1"/>
    <col min="14331" max="14333" width="7.625" style="29" customWidth="1"/>
    <col min="14334" max="14334" width="8.125" style="29" customWidth="1"/>
    <col min="14335" max="14335" width="7.625" style="29" customWidth="1"/>
    <col min="14336" max="14336" width="9" style="29" customWidth="1"/>
    <col min="14337" max="14582" width="9" style="29"/>
    <col min="14583" max="14583" width="20.125" style="29" customWidth="1"/>
    <col min="14584" max="14584" width="9.625" style="29" customWidth="1"/>
    <col min="14585" max="14585" width="8.625" style="29" customWidth="1"/>
    <col min="14586" max="14586" width="8.875" style="29" customWidth="1"/>
    <col min="14587" max="14589" width="7.625" style="29" customWidth="1"/>
    <col min="14590" max="14590" width="8.125" style="29" customWidth="1"/>
    <col min="14591" max="14591" width="7.625" style="29" customWidth="1"/>
    <col min="14592" max="14592" width="9" style="29" customWidth="1"/>
    <col min="14593" max="14838" width="9" style="29"/>
    <col min="14839" max="14839" width="20.125" style="29" customWidth="1"/>
    <col min="14840" max="14840" width="9.625" style="29" customWidth="1"/>
    <col min="14841" max="14841" width="8.625" style="29" customWidth="1"/>
    <col min="14842" max="14842" width="8.875" style="29" customWidth="1"/>
    <col min="14843" max="14845" width="7.625" style="29" customWidth="1"/>
    <col min="14846" max="14846" width="8.125" style="29" customWidth="1"/>
    <col min="14847" max="14847" width="7.625" style="29" customWidth="1"/>
    <col min="14848" max="14848" width="9" style="29" customWidth="1"/>
    <col min="14849" max="15094" width="9" style="29"/>
    <col min="15095" max="15095" width="20.125" style="29" customWidth="1"/>
    <col min="15096" max="15096" width="9.625" style="29" customWidth="1"/>
    <col min="15097" max="15097" width="8.625" style="29" customWidth="1"/>
    <col min="15098" max="15098" width="8.875" style="29" customWidth="1"/>
    <col min="15099" max="15101" width="7.625" style="29" customWidth="1"/>
    <col min="15102" max="15102" width="8.125" style="29" customWidth="1"/>
    <col min="15103" max="15103" width="7.625" style="29" customWidth="1"/>
    <col min="15104" max="15104" width="9" style="29" customWidth="1"/>
    <col min="15105" max="15350" width="9" style="29"/>
    <col min="15351" max="15351" width="20.125" style="29" customWidth="1"/>
    <col min="15352" max="15352" width="9.625" style="29" customWidth="1"/>
    <col min="15353" max="15353" width="8.625" style="29" customWidth="1"/>
    <col min="15354" max="15354" width="8.875" style="29" customWidth="1"/>
    <col min="15355" max="15357" width="7.625" style="29" customWidth="1"/>
    <col min="15358" max="15358" width="8.125" style="29" customWidth="1"/>
    <col min="15359" max="15359" width="7.625" style="29" customWidth="1"/>
    <col min="15360" max="15360" width="9" style="29" customWidth="1"/>
    <col min="15361" max="15606" width="9" style="29"/>
    <col min="15607" max="15607" width="20.125" style="29" customWidth="1"/>
    <col min="15608" max="15608" width="9.625" style="29" customWidth="1"/>
    <col min="15609" max="15609" width="8.625" style="29" customWidth="1"/>
    <col min="15610" max="15610" width="8.875" style="29" customWidth="1"/>
    <col min="15611" max="15613" width="7.625" style="29" customWidth="1"/>
    <col min="15614" max="15614" width="8.125" style="29" customWidth="1"/>
    <col min="15615" max="15615" width="7.625" style="29" customWidth="1"/>
    <col min="15616" max="15616" width="9" style="29" customWidth="1"/>
    <col min="15617" max="15862" width="9" style="29"/>
    <col min="15863" max="15863" width="20.125" style="29" customWidth="1"/>
    <col min="15864" max="15864" width="9.625" style="29" customWidth="1"/>
    <col min="15865" max="15865" width="8.625" style="29" customWidth="1"/>
    <col min="15866" max="15866" width="8.875" style="29" customWidth="1"/>
    <col min="15867" max="15869" width="7.625" style="29" customWidth="1"/>
    <col min="15870" max="15870" width="8.125" style="29" customWidth="1"/>
    <col min="15871" max="15871" width="7.625" style="29" customWidth="1"/>
    <col min="15872" max="15872" width="9" style="29" customWidth="1"/>
    <col min="15873" max="16118" width="9" style="29"/>
    <col min="16119" max="16119" width="20.125" style="29" customWidth="1"/>
    <col min="16120" max="16120" width="9.625" style="29" customWidth="1"/>
    <col min="16121" max="16121" width="8.625" style="29" customWidth="1"/>
    <col min="16122" max="16122" width="8.875" style="29" customWidth="1"/>
    <col min="16123" max="16125" width="7.625" style="29" customWidth="1"/>
    <col min="16126" max="16126" width="8.125" style="29" customWidth="1"/>
    <col min="16127" max="16127" width="7.625" style="29" customWidth="1"/>
    <col min="16128" max="16128" width="9" style="29" customWidth="1"/>
    <col min="16129" max="16384" width="9" style="29"/>
  </cols>
  <sheetData>
    <row r="1" spans="1:11" ht="23.1" customHeight="1">
      <c r="A1" s="77" t="s">
        <v>54</v>
      </c>
    </row>
    <row r="2" spans="1:11" ht="32.450000000000003" customHeight="1">
      <c r="A2" s="218" t="s">
        <v>854</v>
      </c>
      <c r="B2" s="218"/>
      <c r="C2" s="218"/>
      <c r="D2" s="218"/>
    </row>
    <row r="3" spans="1:11" ht="23.45" customHeight="1">
      <c r="D3" s="8" t="s">
        <v>32</v>
      </c>
    </row>
    <row r="4" spans="1:11" ht="48.6" customHeight="1">
      <c r="A4" s="49" t="s">
        <v>146</v>
      </c>
      <c r="B4" s="72" t="s">
        <v>31</v>
      </c>
      <c r="C4" s="89" t="s">
        <v>225</v>
      </c>
      <c r="D4" s="100" t="s">
        <v>229</v>
      </c>
    </row>
    <row r="5" spans="1:11" ht="24.6" customHeight="1">
      <c r="A5" s="49" t="s">
        <v>224</v>
      </c>
      <c r="B5" s="196">
        <f>SUM(B6:B20)</f>
        <v>1543596</v>
      </c>
      <c r="C5" s="196">
        <f>SUM(C6:C20)</f>
        <v>1506633</v>
      </c>
      <c r="D5" s="197">
        <f>(ROUND(B5/C5,4)-1)*100</f>
        <v>2</v>
      </c>
    </row>
    <row r="6" spans="1:11" ht="24.6" customHeight="1">
      <c r="A6" s="50" t="s">
        <v>157</v>
      </c>
      <c r="B6" s="198">
        <v>134773</v>
      </c>
      <c r="C6" s="198">
        <v>168510</v>
      </c>
      <c r="D6" s="199">
        <f>(ROUND(B6/C6,4)-1)*100</f>
        <v>-20.02</v>
      </c>
      <c r="E6" s="91"/>
      <c r="F6" s="30"/>
      <c r="G6" s="30"/>
      <c r="H6" s="30"/>
      <c r="I6" s="30"/>
      <c r="J6" s="30"/>
      <c r="K6" s="30"/>
    </row>
    <row r="7" spans="1:11" ht="24.6" customHeight="1">
      <c r="A7" s="50" t="s">
        <v>158</v>
      </c>
      <c r="B7" s="198">
        <v>273140</v>
      </c>
      <c r="C7" s="198">
        <f>152393+26982</f>
        <v>179375</v>
      </c>
      <c r="D7" s="199">
        <f>(ROUND(B7/C7,4)-1)*100</f>
        <v>52.27</v>
      </c>
      <c r="E7" s="91"/>
      <c r="F7" s="30"/>
      <c r="G7" s="30"/>
      <c r="H7" s="30"/>
      <c r="I7" s="30"/>
      <c r="J7" s="30"/>
      <c r="K7" s="30"/>
    </row>
    <row r="8" spans="1:11" ht="24.6" customHeight="1">
      <c r="A8" s="50" t="s">
        <v>160</v>
      </c>
      <c r="B8" s="198">
        <v>42193</v>
      </c>
      <c r="C8" s="198">
        <v>19562</v>
      </c>
      <c r="D8" s="199">
        <f>(ROUND(B8/C8,4)-1)*100</f>
        <v>115.69</v>
      </c>
      <c r="E8" s="91"/>
      <c r="F8" s="30"/>
      <c r="G8" s="30"/>
      <c r="H8" s="30"/>
      <c r="I8" s="30"/>
      <c r="J8" s="30"/>
      <c r="K8" s="30"/>
    </row>
    <row r="9" spans="1:11" ht="24.6" customHeight="1">
      <c r="A9" s="50" t="s">
        <v>161</v>
      </c>
      <c r="B9" s="198"/>
      <c r="C9" s="198"/>
      <c r="D9" s="200"/>
      <c r="E9" s="91"/>
      <c r="F9" s="30"/>
      <c r="G9" s="30"/>
      <c r="H9" s="30"/>
      <c r="I9" s="30"/>
      <c r="J9" s="30"/>
      <c r="K9" s="30"/>
    </row>
    <row r="10" spans="1:11" ht="24.6" customHeight="1">
      <c r="A10" s="50" t="s">
        <v>162</v>
      </c>
      <c r="B10" s="198">
        <v>390520</v>
      </c>
      <c r="C10" s="198">
        <v>329809</v>
      </c>
      <c r="D10" s="199">
        <f>(ROUND(B10/C10,4)-1)*100</f>
        <v>18.41</v>
      </c>
      <c r="E10" s="91"/>
      <c r="F10" s="30"/>
      <c r="G10" s="48"/>
      <c r="H10" s="30"/>
      <c r="I10" s="30"/>
      <c r="J10" s="30"/>
      <c r="K10" s="30"/>
    </row>
    <row r="11" spans="1:11" ht="24.6" customHeight="1">
      <c r="A11" s="50" t="s">
        <v>163</v>
      </c>
      <c r="B11" s="198">
        <v>10715</v>
      </c>
      <c r="C11" s="198">
        <v>9195</v>
      </c>
      <c r="D11" s="199">
        <f>(ROUND(B11/C11,4)-1)*100</f>
        <v>16.53</v>
      </c>
      <c r="E11" s="91"/>
      <c r="F11" s="30"/>
      <c r="G11" s="30"/>
      <c r="H11" s="30"/>
      <c r="I11" s="30"/>
      <c r="J11" s="30"/>
      <c r="K11" s="30"/>
    </row>
    <row r="12" spans="1:11" ht="24.6" customHeight="1">
      <c r="A12" s="50" t="s">
        <v>164</v>
      </c>
      <c r="B12" s="198">
        <v>166895</v>
      </c>
      <c r="C12" s="198">
        <v>178293</v>
      </c>
      <c r="D12" s="199">
        <f>(ROUND(B12/C12,4)-1)*100</f>
        <v>-6.39</v>
      </c>
      <c r="E12" s="91"/>
      <c r="F12" s="30"/>
      <c r="G12" s="30"/>
      <c r="H12" s="30"/>
      <c r="I12" s="30"/>
      <c r="J12" s="30"/>
      <c r="K12" s="30"/>
    </row>
    <row r="13" spans="1:11" ht="24.6" customHeight="1">
      <c r="A13" s="50" t="s">
        <v>165</v>
      </c>
      <c r="B13" s="198"/>
      <c r="C13" s="198">
        <v>1000</v>
      </c>
      <c r="D13" s="200"/>
      <c r="E13" s="91"/>
      <c r="F13" s="30"/>
      <c r="G13" s="30"/>
      <c r="H13" s="30"/>
      <c r="I13" s="30"/>
      <c r="J13" s="30"/>
      <c r="K13" s="30"/>
    </row>
    <row r="14" spans="1:11" ht="24.6" customHeight="1">
      <c r="A14" s="50" t="s">
        <v>166</v>
      </c>
      <c r="B14" s="198">
        <v>58332</v>
      </c>
      <c r="C14" s="198">
        <v>58834</v>
      </c>
      <c r="D14" s="199">
        <f t="shared" ref="D14:D20" si="0">(ROUND(B14/C14,4)-1)*100</f>
        <v>-0.85</v>
      </c>
      <c r="E14" s="91"/>
      <c r="F14" s="30"/>
      <c r="G14" s="30"/>
      <c r="H14" s="30"/>
      <c r="I14" s="30"/>
      <c r="J14" s="30"/>
      <c r="K14" s="30"/>
    </row>
    <row r="15" spans="1:11" ht="24.6" customHeight="1">
      <c r="A15" s="50" t="s">
        <v>167</v>
      </c>
      <c r="B15" s="198">
        <f>74239+12765</f>
        <v>87004</v>
      </c>
      <c r="C15" s="198">
        <v>80511</v>
      </c>
      <c r="D15" s="199">
        <f t="shared" si="0"/>
        <v>8.06</v>
      </c>
      <c r="E15" s="91"/>
      <c r="F15" s="30"/>
      <c r="G15" s="30"/>
      <c r="H15" s="30"/>
      <c r="I15" s="30"/>
      <c r="J15" s="30"/>
      <c r="K15" s="30"/>
    </row>
    <row r="16" spans="1:11" ht="24.6" customHeight="1">
      <c r="A16" s="50" t="s">
        <v>168</v>
      </c>
      <c r="B16" s="198">
        <v>44400</v>
      </c>
      <c r="C16" s="198">
        <v>43100</v>
      </c>
      <c r="D16" s="199">
        <f t="shared" si="0"/>
        <v>3.02</v>
      </c>
      <c r="E16" s="91"/>
      <c r="F16" s="30"/>
      <c r="G16" s="30"/>
      <c r="H16" s="30"/>
      <c r="I16" s="30"/>
      <c r="J16" s="30"/>
      <c r="K16" s="30"/>
    </row>
    <row r="17" spans="1:11" ht="24.6" customHeight="1">
      <c r="A17" s="50" t="s">
        <v>169</v>
      </c>
      <c r="B17" s="198">
        <v>30000</v>
      </c>
      <c r="C17" s="198">
        <v>30320</v>
      </c>
      <c r="D17" s="200">
        <f t="shared" si="0"/>
        <v>-1.06</v>
      </c>
      <c r="E17" s="91"/>
      <c r="F17" s="30"/>
      <c r="G17" s="30"/>
      <c r="H17" s="30"/>
      <c r="I17" s="30"/>
      <c r="J17" s="30"/>
      <c r="K17" s="30"/>
    </row>
    <row r="18" spans="1:11" ht="24.6" customHeight="1">
      <c r="A18" s="50" t="s">
        <v>170</v>
      </c>
      <c r="B18" s="198">
        <v>235351</v>
      </c>
      <c r="C18" s="198">
        <f>87000+237031</f>
        <v>324031</v>
      </c>
      <c r="D18" s="199">
        <f t="shared" si="0"/>
        <v>-27.37</v>
      </c>
      <c r="E18" s="91"/>
      <c r="F18" s="30"/>
      <c r="G18" s="30"/>
      <c r="H18" s="30"/>
      <c r="I18" s="30"/>
      <c r="J18" s="30"/>
      <c r="K18" s="30"/>
    </row>
    <row r="19" spans="1:11" ht="24.6" customHeight="1">
      <c r="A19" s="50" t="s">
        <v>171</v>
      </c>
      <c r="B19" s="198">
        <v>12000</v>
      </c>
      <c r="C19" s="198">
        <v>12000</v>
      </c>
      <c r="D19" s="199">
        <f t="shared" si="0"/>
        <v>0</v>
      </c>
      <c r="E19" s="91"/>
      <c r="F19" s="30"/>
      <c r="G19" s="30"/>
      <c r="H19" s="30"/>
      <c r="I19" s="30"/>
      <c r="J19" s="30"/>
      <c r="K19" s="30"/>
    </row>
    <row r="20" spans="1:11" ht="24.6" customHeight="1">
      <c r="A20" s="50" t="s">
        <v>172</v>
      </c>
      <c r="B20" s="198">
        <f>37793+20480</f>
        <v>58273</v>
      </c>
      <c r="C20" s="198">
        <v>72093</v>
      </c>
      <c r="D20" s="199">
        <f t="shared" si="0"/>
        <v>-19.170000000000002</v>
      </c>
      <c r="E20" s="91"/>
      <c r="F20" s="30"/>
      <c r="G20" s="30"/>
      <c r="H20" s="30"/>
      <c r="I20" s="30"/>
      <c r="J20" s="30"/>
      <c r="K20" s="30"/>
    </row>
    <row r="21" spans="1:11" ht="45.75" customHeight="1">
      <c r="A21" s="219"/>
      <c r="B21" s="219"/>
      <c r="C21" s="219"/>
      <c r="D21" s="219"/>
      <c r="E21" s="91"/>
    </row>
    <row r="22" spans="1:11" ht="22.15" customHeight="1">
      <c r="E22" s="91"/>
    </row>
    <row r="23" spans="1:11" ht="22.15" customHeight="1">
      <c r="E23" s="91"/>
    </row>
    <row r="24" spans="1:11" ht="22.15" customHeight="1">
      <c r="E24" s="91"/>
    </row>
    <row r="25" spans="1:11" ht="22.15" customHeight="1">
      <c r="E25" s="91"/>
    </row>
    <row r="26" spans="1:11" ht="22.15" customHeight="1">
      <c r="E26" s="91"/>
    </row>
  </sheetData>
  <mergeCells count="2">
    <mergeCell ref="A2:D2"/>
    <mergeCell ref="A21:D2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A3" sqref="A3"/>
    </sheetView>
  </sheetViews>
  <sheetFormatPr defaultColWidth="9" defaultRowHeight="11.25"/>
  <cols>
    <col min="1" max="1" width="35.625" style="31" customWidth="1"/>
    <col min="2" max="2" width="16.625" style="31" customWidth="1"/>
    <col min="3" max="3" width="16.25" style="31" customWidth="1"/>
    <col min="4" max="4" width="18.75" style="31" customWidth="1"/>
    <col min="5" max="16384" width="9" style="31"/>
  </cols>
  <sheetData>
    <row r="1" spans="1:7" ht="18.600000000000001" customHeight="1">
      <c r="A1" s="78" t="s">
        <v>771</v>
      </c>
    </row>
    <row r="2" spans="1:7" ht="20.25">
      <c r="A2" s="220" t="s">
        <v>855</v>
      </c>
      <c r="B2" s="220"/>
      <c r="C2" s="220"/>
      <c r="D2" s="220"/>
    </row>
    <row r="3" spans="1:7" ht="21" customHeight="1">
      <c r="A3" s="32"/>
      <c r="D3" s="79" t="s">
        <v>144</v>
      </c>
    </row>
    <row r="4" spans="1:7" ht="39" customHeight="1">
      <c r="A4" s="93" t="s">
        <v>222</v>
      </c>
      <c r="B4" s="72" t="s">
        <v>31</v>
      </c>
      <c r="C4" s="73" t="s">
        <v>225</v>
      </c>
      <c r="D4" s="100" t="s">
        <v>229</v>
      </c>
    </row>
    <row r="5" spans="1:7" ht="22.15" customHeight="1">
      <c r="A5" s="93" t="s">
        <v>223</v>
      </c>
      <c r="B5" s="72">
        <f>B6+B11+B22+B30+B37+B41+B44+B48+B51+B57+B60+B65+B68+B73+B76</f>
        <v>1543596</v>
      </c>
      <c r="C5" s="72">
        <f>C6+C11+C22+C30+C37+C41+C44+C48+C51+C57+C60+C65+C68+C73+C76</f>
        <v>1506633</v>
      </c>
      <c r="D5" s="143">
        <f>(ROUND(B5/C5,4)-1)*100</f>
        <v>2.4500000000000002</v>
      </c>
    </row>
    <row r="6" spans="1:7" s="92" customFormat="1" ht="16.350000000000001" customHeight="1">
      <c r="A6" s="94" t="s">
        <v>157</v>
      </c>
      <c r="B6" s="201">
        <f>SUM(B7:B10)</f>
        <v>134773</v>
      </c>
      <c r="C6" s="201">
        <f>SUM(C7:C10)</f>
        <v>168510</v>
      </c>
      <c r="D6" s="143">
        <f>(ROUND(B6/C6,4)-1)*100</f>
        <v>-20.02</v>
      </c>
    </row>
    <row r="7" spans="1:7" ht="16.350000000000001" customHeight="1">
      <c r="A7" s="95" t="s">
        <v>173</v>
      </c>
      <c r="B7" s="202">
        <v>78606</v>
      </c>
      <c r="C7" s="202">
        <f>115646+226</f>
        <v>115872</v>
      </c>
      <c r="D7" s="178">
        <f t="shared" ref="D7:D10" si="0">(ROUND(B7/C7,4)-1)*100</f>
        <v>-32.159999999999997</v>
      </c>
    </row>
    <row r="8" spans="1:7" ht="16.350000000000001" customHeight="1">
      <c r="A8" s="95" t="s">
        <v>174</v>
      </c>
      <c r="B8" s="202">
        <v>26514</v>
      </c>
      <c r="C8" s="202">
        <v>16193</v>
      </c>
      <c r="D8" s="178">
        <f t="shared" si="0"/>
        <v>63.74</v>
      </c>
    </row>
    <row r="9" spans="1:7" ht="16.350000000000001" customHeight="1">
      <c r="A9" s="95" t="s">
        <v>175</v>
      </c>
      <c r="B9" s="202">
        <v>9691</v>
      </c>
      <c r="C9" s="202">
        <v>10222</v>
      </c>
      <c r="D9" s="178">
        <f t="shared" si="0"/>
        <v>-5.19</v>
      </c>
    </row>
    <row r="10" spans="1:7" ht="16.350000000000001" customHeight="1">
      <c r="A10" s="95" t="s">
        <v>176</v>
      </c>
      <c r="B10" s="202">
        <v>19962</v>
      </c>
      <c r="C10" s="202">
        <v>26223</v>
      </c>
      <c r="D10" s="178">
        <f t="shared" si="0"/>
        <v>-23.88</v>
      </c>
      <c r="G10" s="47"/>
    </row>
    <row r="11" spans="1:7" s="92" customFormat="1" ht="16.350000000000001" customHeight="1">
      <c r="A11" s="94" t="s">
        <v>158</v>
      </c>
      <c r="B11" s="201">
        <f>SUM(B12:B21)</f>
        <v>273140</v>
      </c>
      <c r="C11" s="201">
        <f>SUM(C12:C21)</f>
        <v>179375</v>
      </c>
      <c r="D11" s="143">
        <f>(ROUND(B11/C11,4)-1)*100</f>
        <v>52.27</v>
      </c>
    </row>
    <row r="12" spans="1:7" ht="16.350000000000001" customHeight="1">
      <c r="A12" s="95" t="s">
        <v>177</v>
      </c>
      <c r="B12" s="202">
        <v>29232</v>
      </c>
      <c r="C12" s="202">
        <v>19890</v>
      </c>
      <c r="D12" s="178">
        <f t="shared" ref="D12:D21" si="1">(ROUND(B12/C12,4)-1)*100</f>
        <v>46.97</v>
      </c>
    </row>
    <row r="13" spans="1:7" ht="16.350000000000001" customHeight="1">
      <c r="A13" s="95" t="s">
        <v>178</v>
      </c>
      <c r="B13" s="202">
        <v>523</v>
      </c>
      <c r="C13" s="202">
        <v>631</v>
      </c>
      <c r="D13" s="178">
        <f t="shared" si="1"/>
        <v>-17.12</v>
      </c>
    </row>
    <row r="14" spans="1:7" ht="16.350000000000001" customHeight="1">
      <c r="A14" s="95" t="s">
        <v>179</v>
      </c>
      <c r="B14" s="202">
        <v>825</v>
      </c>
      <c r="C14" s="202">
        <v>1200</v>
      </c>
      <c r="D14" s="178">
        <f t="shared" si="1"/>
        <v>-31.25</v>
      </c>
    </row>
    <row r="15" spans="1:7" ht="16.350000000000001" customHeight="1">
      <c r="A15" s="95" t="s">
        <v>180</v>
      </c>
      <c r="B15" s="202">
        <v>1520</v>
      </c>
      <c r="C15" s="202">
        <v>3406</v>
      </c>
      <c r="D15" s="178">
        <f t="shared" si="1"/>
        <v>-55.37</v>
      </c>
    </row>
    <row r="16" spans="1:7" ht="16.350000000000001" customHeight="1">
      <c r="A16" s="95" t="s">
        <v>181</v>
      </c>
      <c r="B16" s="202">
        <v>94693</v>
      </c>
      <c r="C16" s="202">
        <v>94546</v>
      </c>
      <c r="D16" s="178">
        <f t="shared" si="1"/>
        <v>0.16</v>
      </c>
    </row>
    <row r="17" spans="1:4" ht="16.350000000000001" customHeight="1">
      <c r="A17" s="95" t="s">
        <v>182</v>
      </c>
      <c r="B17" s="202">
        <v>67</v>
      </c>
      <c r="C17" s="202">
        <v>237</v>
      </c>
      <c r="D17" s="178">
        <f t="shared" si="1"/>
        <v>-71.73</v>
      </c>
    </row>
    <row r="18" spans="1:4" ht="16.350000000000001" customHeight="1">
      <c r="A18" s="95" t="s">
        <v>183</v>
      </c>
      <c r="B18" s="202">
        <v>12</v>
      </c>
      <c r="C18" s="202">
        <v>113</v>
      </c>
      <c r="D18" s="178">
        <f t="shared" si="1"/>
        <v>-89.38</v>
      </c>
    </row>
    <row r="19" spans="1:4" ht="16.350000000000001" customHeight="1">
      <c r="A19" s="95" t="s">
        <v>184</v>
      </c>
      <c r="B19" s="202">
        <v>639</v>
      </c>
      <c r="C19" s="202">
        <v>862</v>
      </c>
      <c r="D19" s="178">
        <f t="shared" si="1"/>
        <v>-25.87</v>
      </c>
    </row>
    <row r="20" spans="1:4" ht="16.350000000000001" customHeight="1">
      <c r="A20" s="95" t="s">
        <v>185</v>
      </c>
      <c r="B20" s="202">
        <v>3916</v>
      </c>
      <c r="C20" s="202">
        <v>3965</v>
      </c>
      <c r="D20" s="178">
        <f t="shared" si="1"/>
        <v>-1.24</v>
      </c>
    </row>
    <row r="21" spans="1:4" ht="16.350000000000001" customHeight="1">
      <c r="A21" s="95" t="s">
        <v>221</v>
      </c>
      <c r="B21" s="202">
        <v>141713</v>
      </c>
      <c r="C21" s="202">
        <f>123102-68577</f>
        <v>54525</v>
      </c>
      <c r="D21" s="178">
        <f t="shared" si="1"/>
        <v>159.9</v>
      </c>
    </row>
    <row r="22" spans="1:4" s="92" customFormat="1" ht="16.350000000000001" customHeight="1">
      <c r="A22" s="94" t="s">
        <v>160</v>
      </c>
      <c r="B22" s="201">
        <f>SUM(B23:B29)</f>
        <v>42193</v>
      </c>
      <c r="C22" s="201">
        <f>SUM(C23:C29)</f>
        <v>19562</v>
      </c>
      <c r="D22" s="143">
        <f>(ROUND(B22/C22,4)-1)*100</f>
        <v>115.69</v>
      </c>
    </row>
    <row r="23" spans="1:4" ht="16.350000000000001" customHeight="1">
      <c r="A23" s="95" t="s">
        <v>186</v>
      </c>
      <c r="B23" s="202">
        <v>5539</v>
      </c>
      <c r="C23" s="202">
        <f>990+1308</f>
        <v>2298</v>
      </c>
      <c r="D23" s="178">
        <f t="shared" ref="D23:D24" si="2">(ROUND(B23/C23,4)-1)*100</f>
        <v>141.04</v>
      </c>
    </row>
    <row r="24" spans="1:4" ht="16.350000000000001" customHeight="1">
      <c r="A24" s="95" t="s">
        <v>187</v>
      </c>
      <c r="B24" s="202">
        <v>3420</v>
      </c>
      <c r="C24" s="202">
        <f>1000+1192</f>
        <v>2192</v>
      </c>
      <c r="D24" s="178">
        <f t="shared" si="2"/>
        <v>56.02</v>
      </c>
    </row>
    <row r="25" spans="1:4" ht="16.350000000000001" customHeight="1">
      <c r="A25" s="95" t="s">
        <v>188</v>
      </c>
      <c r="B25" s="202">
        <v>1068</v>
      </c>
      <c r="C25" s="202">
        <v>536</v>
      </c>
      <c r="D25" s="99"/>
    </row>
    <row r="26" spans="1:4" ht="16.350000000000001" customHeight="1">
      <c r="A26" s="95" t="s">
        <v>189</v>
      </c>
      <c r="B26" s="202">
        <v>0</v>
      </c>
      <c r="C26" s="202">
        <v>3302</v>
      </c>
      <c r="D26" s="99"/>
    </row>
    <row r="27" spans="1:4" ht="16.350000000000001" customHeight="1">
      <c r="A27" s="95" t="s">
        <v>190</v>
      </c>
      <c r="B27" s="202">
        <v>10872</v>
      </c>
      <c r="C27" s="202">
        <f>1100+801</f>
        <v>1901</v>
      </c>
      <c r="D27" s="99"/>
    </row>
    <row r="28" spans="1:4" ht="16.350000000000001" customHeight="1">
      <c r="A28" s="95" t="s">
        <v>191</v>
      </c>
      <c r="B28" s="202">
        <v>2154</v>
      </c>
      <c r="C28" s="202">
        <f>9133+200</f>
        <v>9333</v>
      </c>
      <c r="D28" s="99"/>
    </row>
    <row r="29" spans="1:4" ht="16.350000000000001" customHeight="1">
      <c r="A29" s="95" t="s">
        <v>152</v>
      </c>
      <c r="B29" s="202">
        <v>19140</v>
      </c>
      <c r="C29" s="202"/>
      <c r="D29" s="99"/>
    </row>
    <row r="30" spans="1:4" s="92" customFormat="1" ht="16.350000000000001" customHeight="1">
      <c r="A30" s="94" t="s">
        <v>161</v>
      </c>
      <c r="B30" s="201"/>
      <c r="C30" s="201"/>
      <c r="D30" s="98"/>
    </row>
    <row r="31" spans="1:4" ht="16.350000000000001" customHeight="1">
      <c r="A31" s="95" t="s">
        <v>186</v>
      </c>
      <c r="B31" s="202"/>
      <c r="C31" s="202"/>
      <c r="D31" s="99"/>
    </row>
    <row r="32" spans="1:4" ht="16.350000000000001" customHeight="1">
      <c r="A32" s="95" t="s">
        <v>187</v>
      </c>
      <c r="B32" s="202"/>
      <c r="C32" s="202"/>
      <c r="D32" s="99"/>
    </row>
    <row r="33" spans="1:4" ht="16.350000000000001" customHeight="1">
      <c r="A33" s="95" t="s">
        <v>188</v>
      </c>
      <c r="B33" s="202"/>
      <c r="C33" s="202"/>
      <c r="D33" s="99"/>
    </row>
    <row r="34" spans="1:4" ht="16.350000000000001" customHeight="1">
      <c r="A34" s="95" t="s">
        <v>190</v>
      </c>
      <c r="B34" s="202"/>
      <c r="C34" s="202"/>
      <c r="D34" s="99"/>
    </row>
    <row r="35" spans="1:4" ht="16.350000000000001" customHeight="1">
      <c r="A35" s="95" t="s">
        <v>191</v>
      </c>
      <c r="B35" s="202"/>
      <c r="C35" s="202"/>
      <c r="D35" s="99"/>
    </row>
    <row r="36" spans="1:4" ht="16.350000000000001" customHeight="1">
      <c r="A36" s="95" t="s">
        <v>152</v>
      </c>
      <c r="B36" s="202"/>
      <c r="C36" s="202"/>
      <c r="D36" s="99"/>
    </row>
    <row r="37" spans="1:4" s="92" customFormat="1" ht="16.350000000000001" customHeight="1">
      <c r="A37" s="94" t="s">
        <v>162</v>
      </c>
      <c r="B37" s="201">
        <f>SUM(B38:B40)</f>
        <v>390520</v>
      </c>
      <c r="C37" s="201">
        <f>SUM(C38:C40)</f>
        <v>329809</v>
      </c>
      <c r="D37" s="143">
        <f>(ROUND(B37/C37,4)-1)*100</f>
        <v>18.41</v>
      </c>
    </row>
    <row r="38" spans="1:4" ht="16.350000000000001" customHeight="1">
      <c r="A38" s="95" t="s">
        <v>150</v>
      </c>
      <c r="B38" s="202">
        <v>327633</v>
      </c>
      <c r="C38" s="202">
        <f>295577-3491</f>
        <v>292086</v>
      </c>
      <c r="D38" s="178">
        <f t="shared" ref="D38:D39" si="3">(ROUND(B38/C38,4)-1)*100</f>
        <v>12.17</v>
      </c>
    </row>
    <row r="39" spans="1:4" ht="16.350000000000001" customHeight="1">
      <c r="A39" s="95" t="s">
        <v>151</v>
      </c>
      <c r="B39" s="202">
        <v>41705</v>
      </c>
      <c r="C39" s="202">
        <v>37723</v>
      </c>
      <c r="D39" s="178">
        <f t="shared" si="3"/>
        <v>10.56</v>
      </c>
    </row>
    <row r="40" spans="1:4" ht="16.350000000000001" customHeight="1">
      <c r="A40" s="95" t="s">
        <v>192</v>
      </c>
      <c r="B40" s="202">
        <v>21182</v>
      </c>
      <c r="C40" s="202"/>
      <c r="D40" s="99"/>
    </row>
    <row r="41" spans="1:4" s="92" customFormat="1" ht="16.350000000000001" customHeight="1">
      <c r="A41" s="94" t="s">
        <v>163</v>
      </c>
      <c r="B41" s="201">
        <f>SUM(B42:B43)</f>
        <v>10715</v>
      </c>
      <c r="C41" s="201">
        <f>SUM(C42:C43)</f>
        <v>9195</v>
      </c>
      <c r="D41" s="143">
        <f>(ROUND(B41/C41,4)-1)*100</f>
        <v>16.53</v>
      </c>
    </row>
    <row r="42" spans="1:4" ht="16.350000000000001" customHeight="1">
      <c r="A42" s="95" t="s">
        <v>193</v>
      </c>
      <c r="B42" s="202">
        <v>7795</v>
      </c>
      <c r="C42" s="202">
        <f>8146+526+523</f>
        <v>9195</v>
      </c>
      <c r="D42" s="99"/>
    </row>
    <row r="43" spans="1:4" ht="16.350000000000001" customHeight="1">
      <c r="A43" s="95" t="s">
        <v>194</v>
      </c>
      <c r="B43" s="202">
        <v>2920</v>
      </c>
      <c r="C43" s="202"/>
      <c r="D43" s="99"/>
    </row>
    <row r="44" spans="1:4" s="92" customFormat="1" ht="16.350000000000001" customHeight="1">
      <c r="A44" s="94" t="s">
        <v>230</v>
      </c>
      <c r="B44" s="201">
        <f>SUM(B45:B47)</f>
        <v>166895</v>
      </c>
      <c r="C44" s="201">
        <f>SUM(C45:C47)</f>
        <v>178293</v>
      </c>
      <c r="D44" s="143">
        <f>(ROUND(B44/C44,4)-1)*100</f>
        <v>-6.39</v>
      </c>
    </row>
    <row r="45" spans="1:4" ht="16.350000000000001" customHeight="1">
      <c r="A45" s="95" t="s">
        <v>195</v>
      </c>
      <c r="B45" s="202"/>
      <c r="C45" s="202"/>
      <c r="D45" s="99"/>
    </row>
    <row r="46" spans="1:4" ht="16.350000000000001" customHeight="1">
      <c r="A46" s="95" t="s">
        <v>196</v>
      </c>
      <c r="B46" s="202"/>
      <c r="C46" s="202"/>
      <c r="D46" s="178" t="e">
        <f t="shared" ref="D46:D47" si="4">(ROUND(B46/C46,4)-1)*100</f>
        <v>#DIV/0!</v>
      </c>
    </row>
    <row r="47" spans="1:4" ht="16.350000000000001" customHeight="1">
      <c r="A47" s="95" t="s">
        <v>197</v>
      </c>
      <c r="B47" s="202">
        <v>166895</v>
      </c>
      <c r="C47" s="202">
        <v>178293</v>
      </c>
      <c r="D47" s="178">
        <f t="shared" si="4"/>
        <v>-6.39</v>
      </c>
    </row>
    <row r="48" spans="1:4" s="92" customFormat="1" ht="16.350000000000001" customHeight="1">
      <c r="A48" s="94" t="s">
        <v>231</v>
      </c>
      <c r="B48" s="201">
        <f>SUM(B49:B50)</f>
        <v>0</v>
      </c>
      <c r="C48" s="201">
        <f>SUM(C49:C50)</f>
        <v>1000</v>
      </c>
      <c r="D48" s="143"/>
    </row>
    <row r="49" spans="1:4" ht="16.350000000000001" customHeight="1">
      <c r="A49" s="95" t="s">
        <v>198</v>
      </c>
      <c r="B49" s="202"/>
      <c r="C49" s="202">
        <v>1000</v>
      </c>
      <c r="D49" s="99"/>
    </row>
    <row r="50" spans="1:4" ht="16.350000000000001" customHeight="1">
      <c r="A50" s="95" t="s">
        <v>199</v>
      </c>
      <c r="B50" s="202"/>
      <c r="C50" s="202"/>
      <c r="D50" s="99"/>
    </row>
    <row r="51" spans="1:4" s="92" customFormat="1" ht="16.350000000000001" customHeight="1">
      <c r="A51" s="94" t="s">
        <v>232</v>
      </c>
      <c r="B51" s="201">
        <f>SUM(B52:B56)</f>
        <v>58332</v>
      </c>
      <c r="C51" s="201">
        <f>SUM(C52:C56)</f>
        <v>58834</v>
      </c>
      <c r="D51" s="143">
        <f>(ROUND(B51/C51,4)-1)*100</f>
        <v>-0.85</v>
      </c>
    </row>
    <row r="52" spans="1:4" ht="16.350000000000001" customHeight="1">
      <c r="A52" s="95" t="s">
        <v>200</v>
      </c>
      <c r="B52" s="202">
        <v>21593</v>
      </c>
      <c r="C52" s="202">
        <v>16319</v>
      </c>
      <c r="D52" s="178">
        <f>(ROUND(B52/C52,4)-1)*100</f>
        <v>32.32</v>
      </c>
    </row>
    <row r="53" spans="1:4" ht="16.350000000000001" customHeight="1">
      <c r="A53" s="95" t="s">
        <v>201</v>
      </c>
      <c r="B53" s="202">
        <v>2684</v>
      </c>
      <c r="C53" s="202">
        <v>1876</v>
      </c>
      <c r="D53" s="178"/>
    </row>
    <row r="54" spans="1:4" ht="16.350000000000001" customHeight="1">
      <c r="A54" s="95" t="s">
        <v>202</v>
      </c>
      <c r="B54" s="202">
        <v>0</v>
      </c>
      <c r="C54" s="202"/>
      <c r="D54" s="99"/>
    </row>
    <row r="55" spans="1:4" ht="16.350000000000001" customHeight="1">
      <c r="A55" s="95" t="s">
        <v>203</v>
      </c>
      <c r="B55" s="202">
        <v>20605</v>
      </c>
      <c r="C55" s="202">
        <v>25153</v>
      </c>
      <c r="D55" s="178">
        <f t="shared" ref="D55:D56" si="5">(ROUND(B55/C55,4)-1)*100</f>
        <v>-18.079999999999998</v>
      </c>
    </row>
    <row r="56" spans="1:4" ht="16.350000000000001" customHeight="1">
      <c r="A56" s="95" t="s">
        <v>204</v>
      </c>
      <c r="B56" s="202">
        <v>13450</v>
      </c>
      <c r="C56" s="202">
        <f>55682-40196</f>
        <v>15486</v>
      </c>
      <c r="D56" s="178">
        <f t="shared" si="5"/>
        <v>-13.15</v>
      </c>
    </row>
    <row r="57" spans="1:4" s="92" customFormat="1" ht="16.350000000000001" customHeight="1">
      <c r="A57" s="94" t="s">
        <v>167</v>
      </c>
      <c r="B57" s="201">
        <f>SUM(B58:B59)</f>
        <v>87004</v>
      </c>
      <c r="C57" s="201">
        <f>SUM(C58:C59)</f>
        <v>80511</v>
      </c>
      <c r="D57" s="143">
        <f>(ROUND(B57/C57,4)-1)*100</f>
        <v>8.06</v>
      </c>
    </row>
    <row r="58" spans="1:4" ht="16.350000000000001" customHeight="1">
      <c r="A58" s="95" t="s">
        <v>205</v>
      </c>
      <c r="B58" s="202">
        <f>74239+12765</f>
        <v>87004</v>
      </c>
      <c r="C58" s="202">
        <f>30981+49530</f>
        <v>80511</v>
      </c>
      <c r="D58" s="178">
        <f>(ROUND(B58/C58,4)-1)*100</f>
        <v>8.06</v>
      </c>
    </row>
    <row r="59" spans="1:4" ht="16.350000000000001" customHeight="1">
      <c r="A59" s="95" t="s">
        <v>206</v>
      </c>
      <c r="B59" s="202"/>
      <c r="C59" s="202"/>
      <c r="D59" s="99"/>
    </row>
    <row r="60" spans="1:4" s="92" customFormat="1" ht="16.350000000000001" customHeight="1">
      <c r="A60" s="94" t="s">
        <v>233</v>
      </c>
      <c r="B60" s="201">
        <f>SUM(B61:B64)</f>
        <v>44400</v>
      </c>
      <c r="C60" s="201">
        <f>SUM(C61:C64)</f>
        <v>43100</v>
      </c>
      <c r="D60" s="143">
        <f>(ROUND(B60/C60,4)-1)*100</f>
        <v>3.02</v>
      </c>
    </row>
    <row r="61" spans="1:4" ht="16.350000000000001" customHeight="1">
      <c r="A61" s="95" t="s">
        <v>207</v>
      </c>
      <c r="B61" s="202">
        <v>44200</v>
      </c>
      <c r="C61" s="202">
        <v>42900</v>
      </c>
      <c r="D61" s="178">
        <f>(ROUND(B61/C61,4)-1)*100</f>
        <v>3.03</v>
      </c>
    </row>
    <row r="62" spans="1:4" ht="16.350000000000001" customHeight="1">
      <c r="A62" s="95" t="s">
        <v>208</v>
      </c>
      <c r="B62" s="202">
        <v>0</v>
      </c>
      <c r="C62" s="202"/>
      <c r="D62" s="99"/>
    </row>
    <row r="63" spans="1:4" ht="16.350000000000001" customHeight="1">
      <c r="A63" s="95" t="s">
        <v>209</v>
      </c>
      <c r="B63" s="202">
        <v>200</v>
      </c>
      <c r="C63" s="202">
        <v>200</v>
      </c>
      <c r="D63" s="178">
        <f>(ROUND(B63/C63,4)-1)*100</f>
        <v>0</v>
      </c>
    </row>
    <row r="64" spans="1:4" ht="16.350000000000001" customHeight="1">
      <c r="A64" s="95" t="s">
        <v>210</v>
      </c>
      <c r="B64" s="202">
        <v>0</v>
      </c>
      <c r="C64" s="202"/>
      <c r="D64" s="99"/>
    </row>
    <row r="65" spans="1:4" s="92" customFormat="1" ht="16.350000000000001" customHeight="1">
      <c r="A65" s="94" t="s">
        <v>169</v>
      </c>
      <c r="B65" s="201">
        <f>SUM(B66:B67)</f>
        <v>30000</v>
      </c>
      <c r="C65" s="201">
        <f>SUM(C66:C67)</f>
        <v>30320</v>
      </c>
      <c r="D65" s="143"/>
    </row>
    <row r="66" spans="1:4" ht="16.350000000000001" customHeight="1">
      <c r="A66" s="95" t="s">
        <v>211</v>
      </c>
      <c r="B66" s="202">
        <v>30000</v>
      </c>
      <c r="C66" s="202">
        <v>30320</v>
      </c>
      <c r="D66" s="99"/>
    </row>
    <row r="67" spans="1:4" ht="16.350000000000001" customHeight="1">
      <c r="A67" s="95" t="s">
        <v>212</v>
      </c>
      <c r="B67" s="202"/>
      <c r="C67" s="202"/>
      <c r="D67" s="99"/>
    </row>
    <row r="68" spans="1:4" s="92" customFormat="1" ht="16.350000000000001" customHeight="1">
      <c r="A68" s="94" t="s">
        <v>234</v>
      </c>
      <c r="B68" s="201">
        <f>SUM(B69:B72)</f>
        <v>235351</v>
      </c>
      <c r="C68" s="201">
        <f>SUM(C69:C72)</f>
        <v>324031</v>
      </c>
      <c r="D68" s="143">
        <f>(ROUND(B68/C68,4)-1)*100</f>
        <v>-27.37</v>
      </c>
    </row>
    <row r="69" spans="1:4" ht="16.350000000000001" customHeight="1">
      <c r="A69" s="95" t="s">
        <v>213</v>
      </c>
      <c r="B69" s="202">
        <v>235351</v>
      </c>
      <c r="C69" s="202">
        <v>324031</v>
      </c>
      <c r="D69" s="143">
        <f>(ROUND(B69/C69,4)-1)*100</f>
        <v>-27.37</v>
      </c>
    </row>
    <row r="70" spans="1:4" ht="16.350000000000001" customHeight="1">
      <c r="A70" s="95" t="s">
        <v>214</v>
      </c>
      <c r="B70" s="202"/>
      <c r="C70" s="202"/>
      <c r="D70" s="99"/>
    </row>
    <row r="71" spans="1:4" ht="16.350000000000001" customHeight="1">
      <c r="A71" s="95" t="s">
        <v>215</v>
      </c>
      <c r="B71" s="202"/>
      <c r="C71" s="202"/>
      <c r="D71" s="99"/>
    </row>
    <row r="72" spans="1:4" ht="16.350000000000001" customHeight="1">
      <c r="A72" s="95" t="s">
        <v>113</v>
      </c>
      <c r="B72" s="202"/>
      <c r="C72" s="202"/>
      <c r="D72" s="99"/>
    </row>
    <row r="73" spans="1:4" s="92" customFormat="1" ht="16.350000000000001" customHeight="1">
      <c r="A73" s="94" t="s">
        <v>235</v>
      </c>
      <c r="B73" s="201">
        <f>SUM(B74:B75)</f>
        <v>12000</v>
      </c>
      <c r="C73" s="201">
        <f>SUM(C74:C75)</f>
        <v>12000</v>
      </c>
      <c r="D73" s="143">
        <f>(ROUND(B73/C73,4)-1)*100</f>
        <v>0</v>
      </c>
    </row>
    <row r="74" spans="1:4" ht="16.350000000000001" customHeight="1">
      <c r="A74" s="95" t="s">
        <v>216</v>
      </c>
      <c r="B74" s="202">
        <v>12000</v>
      </c>
      <c r="C74" s="202">
        <v>12000</v>
      </c>
      <c r="D74" s="143">
        <f>(ROUND(B74/C74,4)-1)*100</f>
        <v>0</v>
      </c>
    </row>
    <row r="75" spans="1:4" ht="16.350000000000001" customHeight="1">
      <c r="A75" s="95" t="s">
        <v>217</v>
      </c>
      <c r="B75" s="202"/>
      <c r="C75" s="202"/>
      <c r="D75" s="99"/>
    </row>
    <row r="76" spans="1:4" s="92" customFormat="1" ht="16.350000000000001" customHeight="1">
      <c r="A76" s="94" t="s">
        <v>236</v>
      </c>
      <c r="B76" s="201">
        <f>SUM(B77:B80)</f>
        <v>58273</v>
      </c>
      <c r="C76" s="201">
        <f>SUM(C77:C80)</f>
        <v>72093</v>
      </c>
      <c r="D76" s="143">
        <f>(ROUND(B76/C76,4)-1)*100</f>
        <v>-19.170000000000002</v>
      </c>
    </row>
    <row r="77" spans="1:4" ht="16.350000000000001" customHeight="1">
      <c r="A77" s="95" t="s">
        <v>218</v>
      </c>
      <c r="B77" s="202"/>
      <c r="C77" s="202">
        <v>230</v>
      </c>
      <c r="D77" s="99"/>
    </row>
    <row r="78" spans="1:4" ht="16.350000000000001" customHeight="1">
      <c r="A78" s="95" t="s">
        <v>219</v>
      </c>
      <c r="B78" s="202">
        <v>50</v>
      </c>
      <c r="C78" s="202"/>
      <c r="D78" s="99"/>
    </row>
    <row r="79" spans="1:4" ht="16.350000000000001" customHeight="1">
      <c r="A79" s="95" t="s">
        <v>220</v>
      </c>
      <c r="B79" s="202">
        <v>7931</v>
      </c>
      <c r="C79" s="202">
        <v>1297</v>
      </c>
      <c r="D79" s="99"/>
    </row>
    <row r="80" spans="1:4" ht="17.45" customHeight="1">
      <c r="A80" s="95" t="s">
        <v>153</v>
      </c>
      <c r="B80" s="202">
        <f>29812+20480</f>
        <v>50292</v>
      </c>
      <c r="C80" s="202">
        <f>70415+151</f>
        <v>70566</v>
      </c>
      <c r="D80" s="143">
        <f>(ROUND(B80/C80,4)-1)*100</f>
        <v>-28.73</v>
      </c>
    </row>
    <row r="81" spans="1:4" ht="24" customHeight="1">
      <c r="A81" s="103"/>
      <c r="B81" s="101"/>
      <c r="C81" s="101"/>
      <c r="D81" s="101"/>
    </row>
  </sheetData>
  <mergeCells count="1"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B64"/>
  <sheetViews>
    <sheetView topLeftCell="A7" workbookViewId="0">
      <selection activeCell="A21" sqref="A21"/>
    </sheetView>
  </sheetViews>
  <sheetFormatPr defaultRowHeight="14.25"/>
  <cols>
    <col min="1" max="1" width="64.25" customWidth="1"/>
    <col min="2" max="2" width="22.875" customWidth="1"/>
  </cols>
  <sheetData>
    <row r="1" spans="1:2">
      <c r="A1" s="19" t="s">
        <v>773</v>
      </c>
    </row>
    <row r="2" spans="1:2" ht="29.1" customHeight="1">
      <c r="A2" s="221" t="s">
        <v>856</v>
      </c>
      <c r="B2" s="221"/>
    </row>
    <row r="3" spans="1:2">
      <c r="A3" s="70"/>
      <c r="B3" s="40" t="s">
        <v>56</v>
      </c>
    </row>
    <row r="4" spans="1:2" ht="19.7" customHeight="1">
      <c r="A4" s="76" t="s">
        <v>55</v>
      </c>
      <c r="B4" s="53" t="s">
        <v>279</v>
      </c>
    </row>
    <row r="5" spans="1:2" ht="16.7" customHeight="1">
      <c r="A5" s="74" t="s">
        <v>120</v>
      </c>
      <c r="B5" s="69"/>
    </row>
    <row r="6" spans="1:2" ht="16.7" customHeight="1">
      <c r="A6" s="68" t="s">
        <v>282</v>
      </c>
      <c r="B6" s="69"/>
    </row>
    <row r="7" spans="1:2" ht="16.7" customHeight="1">
      <c r="A7" s="68" t="s">
        <v>283</v>
      </c>
      <c r="B7" s="69"/>
    </row>
    <row r="8" spans="1:2" ht="16.7" customHeight="1">
      <c r="A8" s="68" t="s">
        <v>284</v>
      </c>
      <c r="B8" s="69"/>
    </row>
    <row r="9" spans="1:2" ht="16.7" customHeight="1">
      <c r="A9" s="74" t="s">
        <v>121</v>
      </c>
      <c r="B9" s="69"/>
    </row>
    <row r="10" spans="1:2" ht="16.7" customHeight="1">
      <c r="A10" s="68" t="s">
        <v>285</v>
      </c>
      <c r="B10" s="69"/>
    </row>
    <row r="11" spans="1:2" ht="16.7" customHeight="1">
      <c r="A11" s="68" t="s">
        <v>286</v>
      </c>
      <c r="B11" s="69"/>
    </row>
    <row r="12" spans="1:2" ht="16.7" customHeight="1">
      <c r="A12" s="68" t="s">
        <v>287</v>
      </c>
      <c r="B12" s="69"/>
    </row>
    <row r="13" spans="1:2" ht="16.7" customHeight="1">
      <c r="A13" s="68" t="s">
        <v>288</v>
      </c>
      <c r="B13" s="69"/>
    </row>
    <row r="14" spans="1:2" ht="16.7" customHeight="1">
      <c r="A14" s="68" t="s">
        <v>289</v>
      </c>
      <c r="B14" s="69"/>
    </row>
    <row r="15" spans="1:2" ht="16.7" customHeight="1">
      <c r="A15" s="68" t="s">
        <v>290</v>
      </c>
      <c r="B15" s="69"/>
    </row>
    <row r="16" spans="1:2" ht="16.7" customHeight="1">
      <c r="A16" s="68" t="s">
        <v>291</v>
      </c>
      <c r="B16" s="69"/>
    </row>
    <row r="17" spans="1:2" ht="16.7" customHeight="1">
      <c r="A17" s="68" t="s">
        <v>292</v>
      </c>
      <c r="B17" s="69"/>
    </row>
    <row r="18" spans="1:2" ht="16.7" customHeight="1">
      <c r="A18" s="68" t="s">
        <v>293</v>
      </c>
      <c r="B18" s="69"/>
    </row>
    <row r="19" spans="1:2" ht="16.7" customHeight="1">
      <c r="A19" s="107" t="s">
        <v>294</v>
      </c>
      <c r="B19" s="69"/>
    </row>
    <row r="20" spans="1:2" ht="16.7" customHeight="1">
      <c r="A20" s="68" t="s">
        <v>295</v>
      </c>
      <c r="B20" s="69"/>
    </row>
    <row r="21" spans="1:2" ht="16.7" customHeight="1">
      <c r="A21" s="68" t="s">
        <v>296</v>
      </c>
      <c r="B21" s="69"/>
    </row>
    <row r="22" spans="1:2" ht="16.7" customHeight="1">
      <c r="A22" s="68" t="s">
        <v>297</v>
      </c>
      <c r="B22" s="69"/>
    </row>
    <row r="23" spans="1:2" ht="16.7" customHeight="1">
      <c r="A23" s="68" t="s">
        <v>298</v>
      </c>
      <c r="B23" s="69"/>
    </row>
    <row r="24" spans="1:2" ht="16.7" customHeight="1">
      <c r="A24" s="68" t="s">
        <v>299</v>
      </c>
      <c r="B24" s="69"/>
    </row>
    <row r="25" spans="1:2" ht="16.7" customHeight="1">
      <c r="A25" s="74" t="s">
        <v>122</v>
      </c>
      <c r="B25" s="69"/>
    </row>
    <row r="26" spans="1:2" ht="16.7" customHeight="1">
      <c r="A26" s="68" t="s">
        <v>141</v>
      </c>
      <c r="B26" s="69"/>
    </row>
    <row r="27" spans="1:2" ht="16.7" customHeight="1">
      <c r="A27" s="68" t="s">
        <v>307</v>
      </c>
      <c r="B27" s="69"/>
    </row>
    <row r="28" spans="1:2" ht="16.7" customHeight="1">
      <c r="A28" s="68" t="s">
        <v>123</v>
      </c>
      <c r="B28" s="69"/>
    </row>
    <row r="29" spans="1:2" ht="16.7" customHeight="1">
      <c r="A29" s="68" t="s">
        <v>148</v>
      </c>
      <c r="B29" s="69"/>
    </row>
    <row r="30" spans="1:2" ht="16.7" customHeight="1">
      <c r="A30" s="68" t="s">
        <v>124</v>
      </c>
      <c r="B30" s="69"/>
    </row>
    <row r="31" spans="1:2" ht="16.7" customHeight="1">
      <c r="A31" s="68" t="s">
        <v>148</v>
      </c>
      <c r="B31" s="69"/>
    </row>
    <row r="32" spans="1:2" ht="16.7" customHeight="1">
      <c r="A32" s="68" t="s">
        <v>142</v>
      </c>
      <c r="B32" s="69"/>
    </row>
    <row r="33" spans="1:2" ht="16.7" customHeight="1">
      <c r="A33" s="68" t="s">
        <v>148</v>
      </c>
      <c r="B33" s="69"/>
    </row>
    <row r="34" spans="1:2" ht="16.7" customHeight="1">
      <c r="A34" s="68" t="s">
        <v>125</v>
      </c>
      <c r="B34" s="69"/>
    </row>
    <row r="35" spans="1:2" ht="16.7" customHeight="1">
      <c r="A35" s="68" t="s">
        <v>148</v>
      </c>
      <c r="B35" s="69"/>
    </row>
    <row r="36" spans="1:2" ht="16.7" customHeight="1">
      <c r="A36" s="68" t="s">
        <v>126</v>
      </c>
      <c r="B36" s="69"/>
    </row>
    <row r="37" spans="1:2" ht="16.7" customHeight="1">
      <c r="A37" s="68" t="s">
        <v>148</v>
      </c>
      <c r="B37" s="69"/>
    </row>
    <row r="38" spans="1:2" ht="16.7" customHeight="1">
      <c r="A38" s="68" t="s">
        <v>127</v>
      </c>
      <c r="B38" s="69"/>
    </row>
    <row r="39" spans="1:2" ht="16.7" customHeight="1">
      <c r="A39" s="68" t="s">
        <v>148</v>
      </c>
      <c r="B39" s="69"/>
    </row>
    <row r="40" spans="1:2" ht="16.7" customHeight="1">
      <c r="A40" s="68" t="s">
        <v>128</v>
      </c>
      <c r="B40" s="69"/>
    </row>
    <row r="41" spans="1:2" ht="16.7" customHeight="1">
      <c r="A41" s="68" t="s">
        <v>148</v>
      </c>
      <c r="B41" s="69"/>
    </row>
    <row r="42" spans="1:2" ht="16.7" customHeight="1">
      <c r="A42" s="68" t="s">
        <v>129</v>
      </c>
      <c r="B42" s="69"/>
    </row>
    <row r="43" spans="1:2" ht="16.7" customHeight="1">
      <c r="A43" s="68" t="s">
        <v>148</v>
      </c>
      <c r="B43" s="69"/>
    </row>
    <row r="44" spans="1:2" ht="16.7" customHeight="1">
      <c r="A44" s="68" t="s">
        <v>130</v>
      </c>
      <c r="B44" s="69"/>
    </row>
    <row r="45" spans="1:2" ht="16.7" customHeight="1">
      <c r="A45" s="68" t="s">
        <v>148</v>
      </c>
      <c r="B45" s="69"/>
    </row>
    <row r="46" spans="1:2" ht="16.7" customHeight="1">
      <c r="A46" s="68" t="s">
        <v>131</v>
      </c>
      <c r="B46" s="69"/>
    </row>
    <row r="47" spans="1:2" ht="16.7" customHeight="1">
      <c r="A47" s="68" t="s">
        <v>147</v>
      </c>
      <c r="B47" s="69"/>
    </row>
    <row r="48" spans="1:2" ht="16.7" customHeight="1">
      <c r="A48" s="68" t="s">
        <v>132</v>
      </c>
      <c r="B48" s="69"/>
    </row>
    <row r="49" spans="1:2" ht="16.7" customHeight="1">
      <c r="A49" s="68" t="s">
        <v>147</v>
      </c>
      <c r="B49" s="69"/>
    </row>
    <row r="50" spans="1:2" ht="16.7" customHeight="1">
      <c r="A50" s="68" t="s">
        <v>133</v>
      </c>
      <c r="B50" s="69"/>
    </row>
    <row r="51" spans="1:2" ht="16.7" customHeight="1">
      <c r="A51" s="68" t="s">
        <v>147</v>
      </c>
      <c r="B51" s="69"/>
    </row>
    <row r="52" spans="1:2" ht="16.7" customHeight="1">
      <c r="A52" s="68" t="s">
        <v>134</v>
      </c>
      <c r="B52" s="69"/>
    </row>
    <row r="53" spans="1:2" ht="16.7" customHeight="1">
      <c r="A53" s="68" t="s">
        <v>147</v>
      </c>
      <c r="B53" s="69"/>
    </row>
    <row r="54" spans="1:2" ht="16.7" customHeight="1">
      <c r="A54" s="68" t="s">
        <v>135</v>
      </c>
      <c r="B54" s="69"/>
    </row>
    <row r="55" spans="1:2" ht="16.7" customHeight="1">
      <c r="A55" s="68" t="s">
        <v>147</v>
      </c>
      <c r="B55" s="69"/>
    </row>
    <row r="56" spans="1:2" ht="16.7" customHeight="1">
      <c r="A56" s="68" t="s">
        <v>136</v>
      </c>
      <c r="B56" s="69"/>
    </row>
    <row r="57" spans="1:2" ht="16.7" customHeight="1">
      <c r="A57" s="68" t="s">
        <v>147</v>
      </c>
      <c r="B57" s="69"/>
    </row>
    <row r="58" spans="1:2" ht="16.7" customHeight="1">
      <c r="A58" s="68" t="s">
        <v>137</v>
      </c>
      <c r="B58" s="69"/>
    </row>
    <row r="59" spans="1:2" ht="16.7" customHeight="1">
      <c r="A59" s="68" t="s">
        <v>147</v>
      </c>
      <c r="B59" s="69"/>
    </row>
    <row r="60" spans="1:2" ht="16.7" customHeight="1">
      <c r="A60" s="68" t="s">
        <v>138</v>
      </c>
      <c r="B60" s="69"/>
    </row>
    <row r="61" spans="1:2" ht="16.7" customHeight="1">
      <c r="A61" s="68" t="s">
        <v>253</v>
      </c>
      <c r="B61" s="69"/>
    </row>
    <row r="62" spans="1:2" ht="16.7" customHeight="1">
      <c r="A62" s="68" t="s">
        <v>139</v>
      </c>
      <c r="B62" s="69"/>
    </row>
    <row r="63" spans="1:2" ht="18.75" customHeight="1">
      <c r="A63" s="60" t="s">
        <v>254</v>
      </c>
      <c r="B63" s="60"/>
    </row>
    <row r="64" spans="1:2" ht="53.45" customHeight="1">
      <c r="A64" s="222" t="s">
        <v>774</v>
      </c>
      <c r="B64" s="222"/>
    </row>
  </sheetData>
  <mergeCells count="2">
    <mergeCell ref="A2:B2"/>
    <mergeCell ref="A64:B6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XFD17"/>
  <sheetViews>
    <sheetView showZeros="0" workbookViewId="0">
      <selection activeCell="A3" sqref="A3"/>
    </sheetView>
  </sheetViews>
  <sheetFormatPr defaultRowHeight="14.25"/>
  <cols>
    <col min="1" max="1" width="19.875" style="88" bestFit="1" customWidth="1"/>
    <col min="2" max="2" width="17.25" style="88" customWidth="1"/>
    <col min="3" max="3" width="14.125" style="88" customWidth="1"/>
    <col min="4" max="4" width="17.375" style="88" bestFit="1" customWidth="1"/>
    <col min="5" max="5" width="15" style="88" bestFit="1" customWidth="1"/>
    <col min="6" max="16384" width="9" style="88"/>
  </cols>
  <sheetData>
    <row r="1" spans="1:16384">
      <c r="A1" s="19" t="s">
        <v>145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19"/>
      <c r="WXA1" s="19"/>
      <c r="WXB1" s="19"/>
      <c r="WXC1" s="19"/>
      <c r="WXD1" s="19"/>
      <c r="WXE1" s="19"/>
      <c r="WXF1" s="19"/>
      <c r="WXG1" s="19"/>
      <c r="WXH1" s="19"/>
      <c r="WXI1" s="19"/>
      <c r="WXJ1" s="19"/>
      <c r="WXK1" s="19"/>
      <c r="WXL1" s="19"/>
      <c r="WXM1" s="19"/>
      <c r="WXN1" s="19"/>
      <c r="WXO1" s="19"/>
      <c r="WXP1" s="19"/>
      <c r="WXQ1" s="19"/>
      <c r="WXR1" s="19"/>
      <c r="WXS1" s="19"/>
      <c r="WXT1" s="19"/>
      <c r="WXU1" s="19"/>
      <c r="WXV1" s="19"/>
      <c r="WXW1" s="19"/>
      <c r="WXX1" s="19"/>
      <c r="WXY1" s="19"/>
      <c r="WXZ1" s="19"/>
      <c r="WYA1" s="19"/>
      <c r="WYB1" s="19"/>
      <c r="WYC1" s="19"/>
      <c r="WYD1" s="19"/>
      <c r="WYE1" s="19"/>
      <c r="WYF1" s="19"/>
      <c r="WYG1" s="19"/>
      <c r="WYH1" s="19"/>
      <c r="WYI1" s="19"/>
      <c r="WYJ1" s="19"/>
      <c r="WYK1" s="19"/>
      <c r="WYL1" s="19"/>
      <c r="WYM1" s="19"/>
      <c r="WYN1" s="19"/>
      <c r="WYO1" s="19"/>
      <c r="WYP1" s="19"/>
      <c r="WYQ1" s="19"/>
      <c r="WYR1" s="19"/>
      <c r="WYS1" s="19"/>
      <c r="WYT1" s="19"/>
      <c r="WYU1" s="19"/>
      <c r="WYV1" s="19"/>
      <c r="WYW1" s="19"/>
      <c r="WYX1" s="19"/>
      <c r="WYY1" s="19"/>
      <c r="WYZ1" s="19"/>
      <c r="WZA1" s="19"/>
      <c r="WZB1" s="19"/>
      <c r="WZC1" s="19"/>
      <c r="WZD1" s="19"/>
      <c r="WZE1" s="19"/>
      <c r="WZF1" s="19"/>
      <c r="WZG1" s="19"/>
      <c r="WZH1" s="19"/>
      <c r="WZI1" s="19"/>
      <c r="WZJ1" s="19"/>
      <c r="WZK1" s="19"/>
      <c r="WZL1" s="19"/>
      <c r="WZM1" s="19"/>
      <c r="WZN1" s="19"/>
      <c r="WZO1" s="19"/>
      <c r="WZP1" s="19"/>
      <c r="WZQ1" s="19"/>
      <c r="WZR1" s="19"/>
      <c r="WZS1" s="19"/>
      <c r="WZT1" s="19"/>
      <c r="WZU1" s="19"/>
      <c r="WZV1" s="19"/>
      <c r="WZW1" s="19"/>
      <c r="WZX1" s="19"/>
      <c r="WZY1" s="19"/>
      <c r="WZZ1" s="19"/>
      <c r="XAA1" s="19"/>
      <c r="XAB1" s="19"/>
      <c r="XAC1" s="19"/>
      <c r="XAD1" s="19"/>
      <c r="XAE1" s="19"/>
      <c r="XAF1" s="19"/>
      <c r="XAG1" s="19"/>
      <c r="XAH1" s="19"/>
      <c r="XAI1" s="19"/>
      <c r="XAJ1" s="19"/>
      <c r="XAK1" s="19"/>
      <c r="XAL1" s="19"/>
      <c r="XAM1" s="19"/>
      <c r="XAN1" s="19"/>
      <c r="XAO1" s="19"/>
      <c r="XAP1" s="19"/>
      <c r="XAQ1" s="19"/>
      <c r="XAR1" s="19"/>
      <c r="XAS1" s="19"/>
      <c r="XAT1" s="19"/>
      <c r="XAU1" s="19"/>
      <c r="XAV1" s="19"/>
      <c r="XAW1" s="19"/>
      <c r="XAX1" s="19"/>
      <c r="XAY1" s="19"/>
      <c r="XAZ1" s="19"/>
      <c r="XBA1" s="19"/>
      <c r="XBB1" s="19"/>
      <c r="XBC1" s="19"/>
      <c r="XBD1" s="19"/>
      <c r="XBE1" s="19"/>
      <c r="XBF1" s="19"/>
      <c r="XBG1" s="19"/>
      <c r="XBH1" s="19"/>
      <c r="XBI1" s="19"/>
      <c r="XBJ1" s="19"/>
      <c r="XBK1" s="19"/>
      <c r="XBL1" s="19"/>
      <c r="XBM1" s="19"/>
      <c r="XBN1" s="19"/>
      <c r="XBO1" s="19"/>
      <c r="XBP1" s="19"/>
      <c r="XBQ1" s="19"/>
      <c r="XBR1" s="19"/>
      <c r="XBS1" s="19"/>
      <c r="XBT1" s="19"/>
      <c r="XBU1" s="19"/>
      <c r="XBV1" s="19"/>
      <c r="XBW1" s="19"/>
      <c r="XBX1" s="19"/>
      <c r="XBY1" s="19"/>
      <c r="XBZ1" s="19"/>
      <c r="XCA1" s="19"/>
      <c r="XCB1" s="19"/>
      <c r="XCC1" s="19"/>
      <c r="XCD1" s="19"/>
      <c r="XCE1" s="19"/>
      <c r="XCF1" s="19"/>
      <c r="XCG1" s="19"/>
      <c r="XCH1" s="19"/>
      <c r="XCI1" s="19"/>
      <c r="XCJ1" s="19"/>
      <c r="XCK1" s="19"/>
      <c r="XCL1" s="19"/>
      <c r="XCM1" s="19"/>
      <c r="XCN1" s="19"/>
      <c r="XCO1" s="19"/>
      <c r="XCP1" s="19"/>
      <c r="XCQ1" s="19"/>
      <c r="XCR1" s="19"/>
      <c r="XCS1" s="19"/>
      <c r="XCT1" s="19"/>
      <c r="XCU1" s="19"/>
      <c r="XCV1" s="19"/>
      <c r="XCW1" s="19"/>
      <c r="XCX1" s="19"/>
      <c r="XCY1" s="19"/>
      <c r="XCZ1" s="19"/>
      <c r="XDA1" s="19"/>
      <c r="XDB1" s="19"/>
      <c r="XDC1" s="19"/>
      <c r="XDD1" s="19"/>
      <c r="XDE1" s="19"/>
      <c r="XDF1" s="19"/>
      <c r="XDG1" s="19"/>
      <c r="XDH1" s="19"/>
      <c r="XDI1" s="19"/>
      <c r="XDJ1" s="19"/>
      <c r="XDK1" s="19"/>
      <c r="XDL1" s="19"/>
      <c r="XDM1" s="19"/>
      <c r="XDN1" s="19"/>
      <c r="XDO1" s="19"/>
      <c r="XDP1" s="19"/>
      <c r="XDQ1" s="19"/>
      <c r="XDR1" s="19"/>
      <c r="XDS1" s="19"/>
      <c r="XDT1" s="19"/>
      <c r="XDU1" s="19"/>
      <c r="XDV1" s="19"/>
      <c r="XDW1" s="19"/>
      <c r="XDX1" s="19"/>
      <c r="XDY1" s="19"/>
      <c r="XDZ1" s="19"/>
      <c r="XEA1" s="19"/>
      <c r="XEB1" s="19"/>
      <c r="XEC1" s="19"/>
      <c r="XED1" s="19"/>
      <c r="XEE1" s="19"/>
      <c r="XEF1" s="19"/>
      <c r="XEG1" s="19"/>
      <c r="XEH1" s="19"/>
      <c r="XEI1" s="19"/>
      <c r="XEJ1" s="19"/>
      <c r="XEK1" s="19"/>
      <c r="XEL1" s="19"/>
      <c r="XEM1" s="19"/>
      <c r="XEN1" s="19"/>
      <c r="XEO1" s="19"/>
      <c r="XEP1" s="19"/>
      <c r="XEQ1" s="19"/>
      <c r="XER1" s="19"/>
      <c r="XES1" s="19"/>
      <c r="XET1" s="19"/>
      <c r="XEU1" s="19"/>
      <c r="XEV1" s="19"/>
      <c r="XEW1" s="19"/>
      <c r="XEX1" s="19"/>
      <c r="XEY1" s="19"/>
      <c r="XEZ1" s="19"/>
      <c r="XFA1" s="19"/>
      <c r="XFB1" s="19"/>
      <c r="XFC1" s="19"/>
      <c r="XFD1" s="19"/>
    </row>
    <row r="2" spans="1:16384" ht="54.75" customHeight="1">
      <c r="A2" s="221" t="s">
        <v>857</v>
      </c>
      <c r="B2" s="221"/>
      <c r="C2" s="221"/>
      <c r="D2" s="221"/>
      <c r="E2" s="221"/>
    </row>
    <row r="3" spans="1:16384" ht="21" customHeight="1">
      <c r="A3" s="113"/>
      <c r="B3" s="113"/>
      <c r="C3" s="113"/>
      <c r="D3" s="113"/>
      <c r="E3" s="118" t="s">
        <v>53</v>
      </c>
    </row>
    <row r="4" spans="1:16384" ht="24" customHeight="1">
      <c r="A4" s="114" t="s">
        <v>303</v>
      </c>
      <c r="B4" s="114" t="s">
        <v>155</v>
      </c>
      <c r="C4" s="114" t="s">
        <v>304</v>
      </c>
      <c r="D4" s="114" t="s">
        <v>305</v>
      </c>
      <c r="E4" s="114" t="s">
        <v>306</v>
      </c>
    </row>
    <row r="5" spans="1:16384" ht="24" customHeight="1">
      <c r="A5" s="115" t="s">
        <v>308</v>
      </c>
      <c r="B5" s="115"/>
      <c r="C5" s="116"/>
      <c r="D5" s="116"/>
      <c r="E5" s="116"/>
    </row>
    <row r="6" spans="1:16384" ht="24" customHeight="1">
      <c r="A6" s="115" t="s">
        <v>308</v>
      </c>
      <c r="B6" s="115"/>
      <c r="C6" s="116"/>
      <c r="D6" s="116"/>
      <c r="E6" s="116"/>
    </row>
    <row r="7" spans="1:16384" ht="24" customHeight="1">
      <c r="A7" s="115" t="s">
        <v>308</v>
      </c>
      <c r="B7" s="115"/>
      <c r="C7" s="116"/>
      <c r="D7" s="116"/>
      <c r="E7" s="116"/>
    </row>
    <row r="8" spans="1:16384" ht="24" customHeight="1">
      <c r="A8" s="115" t="s">
        <v>308</v>
      </c>
      <c r="B8" s="115"/>
      <c r="C8" s="116"/>
      <c r="D8" s="116"/>
      <c r="E8" s="116"/>
    </row>
    <row r="9" spans="1:16384" ht="24" customHeight="1">
      <c r="A9" s="115" t="s">
        <v>308</v>
      </c>
      <c r="B9" s="115"/>
      <c r="C9" s="116"/>
      <c r="D9" s="116"/>
      <c r="E9" s="116"/>
    </row>
    <row r="10" spans="1:16384" ht="24" customHeight="1">
      <c r="A10" s="115" t="s">
        <v>308</v>
      </c>
      <c r="B10" s="115"/>
      <c r="C10" s="116"/>
      <c r="D10" s="116"/>
      <c r="E10" s="116"/>
    </row>
    <row r="11" spans="1:16384" ht="24" customHeight="1">
      <c r="A11" s="115" t="s">
        <v>308</v>
      </c>
      <c r="B11" s="115"/>
      <c r="C11" s="116"/>
      <c r="D11" s="116"/>
      <c r="E11" s="116"/>
    </row>
    <row r="12" spans="1:16384" ht="24" customHeight="1">
      <c r="A12" s="115" t="s">
        <v>308</v>
      </c>
      <c r="B12" s="115"/>
      <c r="C12" s="116"/>
      <c r="D12" s="116"/>
      <c r="E12" s="116"/>
    </row>
    <row r="13" spans="1:16384" ht="24" customHeight="1">
      <c r="A13" s="115" t="s">
        <v>308</v>
      </c>
      <c r="B13" s="115"/>
      <c r="C13" s="116"/>
      <c r="D13" s="116"/>
      <c r="E13" s="116"/>
    </row>
    <row r="14" spans="1:16384" ht="24" customHeight="1">
      <c r="A14" s="115" t="s">
        <v>308</v>
      </c>
      <c r="B14" s="115"/>
      <c r="C14" s="116"/>
      <c r="D14" s="116"/>
      <c r="E14" s="116"/>
    </row>
    <row r="15" spans="1:16384" ht="24" customHeight="1">
      <c r="A15" s="115" t="s">
        <v>309</v>
      </c>
      <c r="B15" s="115"/>
      <c r="C15" s="116"/>
      <c r="D15" s="116"/>
      <c r="E15" s="116"/>
    </row>
    <row r="16" spans="1:16384" ht="24" customHeight="1">
      <c r="A16" s="114" t="s">
        <v>223</v>
      </c>
      <c r="B16" s="114"/>
      <c r="C16" s="117"/>
      <c r="D16" s="117"/>
      <c r="E16" s="117"/>
    </row>
    <row r="17" spans="1:5" ht="48.75" customHeight="1">
      <c r="A17" s="223" t="s">
        <v>775</v>
      </c>
      <c r="B17" s="223"/>
      <c r="C17" s="224"/>
      <c r="D17" s="224"/>
      <c r="E17" s="224"/>
    </row>
  </sheetData>
  <mergeCells count="2">
    <mergeCell ref="A2:E2"/>
    <mergeCell ref="A17:E17"/>
  </mergeCells>
  <phoneticPr fontId="37" type="noConversion"/>
  <printOptions horizontalCentered="1"/>
  <pageMargins left="0.51181102362204722" right="0.59055118110236227" top="0.74803149606299213" bottom="0.74803149606299213" header="0.31496062992125984" footer="0.31496062992125984"/>
  <pageSetup paperSize="9" firstPageNumber="2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7" workbookViewId="0">
      <selection activeCell="F14" sqref="F14"/>
    </sheetView>
  </sheetViews>
  <sheetFormatPr defaultRowHeight="14.25"/>
  <cols>
    <col min="1" max="1" width="33.375" customWidth="1"/>
    <col min="2" max="2" width="14.875" customWidth="1"/>
    <col min="3" max="3" width="16.25" customWidth="1"/>
    <col min="4" max="4" width="16.875" customWidth="1"/>
  </cols>
  <sheetData>
    <row r="1" spans="1:4">
      <c r="A1" s="164" t="s">
        <v>747</v>
      </c>
      <c r="B1" s="165"/>
      <c r="C1" s="165"/>
      <c r="D1" s="165"/>
    </row>
    <row r="2" spans="1:4" ht="20.25">
      <c r="A2" s="225" t="s">
        <v>858</v>
      </c>
      <c r="B2" s="225"/>
      <c r="C2" s="225"/>
      <c r="D2" s="225"/>
    </row>
    <row r="3" spans="1:4">
      <c r="A3" s="226" t="s">
        <v>53</v>
      </c>
      <c r="B3" s="226"/>
      <c r="C3" s="226"/>
      <c r="D3" s="226"/>
    </row>
    <row r="4" spans="1:4" ht="40.5">
      <c r="A4" s="166" t="s">
        <v>55</v>
      </c>
      <c r="B4" s="167" t="s">
        <v>748</v>
      </c>
      <c r="C4" s="168" t="s">
        <v>749</v>
      </c>
      <c r="D4" s="146" t="s">
        <v>750</v>
      </c>
    </row>
    <row r="5" spans="1:4" ht="33" customHeight="1">
      <c r="A5" s="169" t="s">
        <v>751</v>
      </c>
      <c r="B5" s="169">
        <f>SUM(B6:B8)</f>
        <v>2661</v>
      </c>
      <c r="C5" s="169">
        <f>SUM(C6:C8)</f>
        <v>3042</v>
      </c>
      <c r="D5" s="179">
        <f>B5/C5*100</f>
        <v>87.48</v>
      </c>
    </row>
    <row r="6" spans="1:4" ht="33" customHeight="1">
      <c r="A6" s="170" t="s">
        <v>752</v>
      </c>
      <c r="B6" s="169">
        <v>173</v>
      </c>
      <c r="C6" s="169">
        <v>212</v>
      </c>
      <c r="D6" s="179">
        <f>B6/C6*100</f>
        <v>81.599999999999994</v>
      </c>
    </row>
    <row r="7" spans="1:4" ht="33" customHeight="1">
      <c r="A7" s="170" t="s">
        <v>753</v>
      </c>
      <c r="B7" s="169">
        <v>322</v>
      </c>
      <c r="C7" s="169">
        <v>569</v>
      </c>
      <c r="D7" s="179">
        <f t="shared" ref="D7:D10" si="0">B7/C7*100</f>
        <v>56.59</v>
      </c>
    </row>
    <row r="8" spans="1:4" ht="33" customHeight="1">
      <c r="A8" s="170" t="s">
        <v>754</v>
      </c>
      <c r="B8" s="176">
        <v>2166</v>
      </c>
      <c r="C8" s="169">
        <v>2261</v>
      </c>
      <c r="D8" s="179">
        <f t="shared" si="0"/>
        <v>95.8</v>
      </c>
    </row>
    <row r="9" spans="1:4" ht="33" customHeight="1">
      <c r="A9" s="171" t="s">
        <v>755</v>
      </c>
      <c r="B9" s="177">
        <v>1323</v>
      </c>
      <c r="C9" s="177">
        <v>1792</v>
      </c>
      <c r="D9" s="179">
        <f t="shared" si="0"/>
        <v>73.83</v>
      </c>
    </row>
    <row r="10" spans="1:4" ht="33" customHeight="1">
      <c r="A10" s="171" t="s">
        <v>756</v>
      </c>
      <c r="B10" s="177">
        <v>843</v>
      </c>
      <c r="C10" s="177">
        <v>469</v>
      </c>
      <c r="D10" s="179">
        <f t="shared" si="0"/>
        <v>179.74</v>
      </c>
    </row>
    <row r="11" spans="1:4">
      <c r="A11" s="172"/>
      <c r="B11" s="172"/>
      <c r="C11" s="172"/>
      <c r="D11" s="172"/>
    </row>
    <row r="12" spans="1:4" ht="16.5">
      <c r="A12" s="173" t="s">
        <v>757</v>
      </c>
      <c r="B12" s="172"/>
      <c r="C12" s="172"/>
      <c r="D12" s="172"/>
    </row>
    <row r="13" spans="1:4" ht="99" customHeight="1">
      <c r="A13" s="227" t="s">
        <v>758</v>
      </c>
      <c r="B13" s="227"/>
      <c r="C13" s="227"/>
      <c r="D13" s="227"/>
    </row>
    <row r="14" spans="1:4" ht="88.5" customHeight="1">
      <c r="A14" s="227" t="s">
        <v>860</v>
      </c>
      <c r="B14" s="227"/>
      <c r="C14" s="227"/>
      <c r="D14" s="227"/>
    </row>
    <row r="15" spans="1:4">
      <c r="A15" s="174"/>
      <c r="B15" s="174"/>
      <c r="C15" s="174"/>
      <c r="D15" s="174"/>
    </row>
    <row r="16" spans="1:4">
      <c r="A16" s="175"/>
      <c r="B16" s="175"/>
      <c r="C16" s="175"/>
      <c r="D16" s="175"/>
    </row>
    <row r="17" spans="1:4">
      <c r="A17" s="175"/>
      <c r="B17" s="175"/>
      <c r="C17" s="175"/>
      <c r="D17" s="175"/>
    </row>
    <row r="18" spans="1:4">
      <c r="A18" s="172"/>
      <c r="B18" s="172"/>
      <c r="C18" s="172"/>
      <c r="D18" s="172"/>
    </row>
  </sheetData>
  <mergeCells count="4">
    <mergeCell ref="A2:D2"/>
    <mergeCell ref="A3:D3"/>
    <mergeCell ref="A13:D13"/>
    <mergeCell ref="A14:D14"/>
  </mergeCells>
  <phoneticPr fontId="3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14</vt:i4>
      </vt:variant>
    </vt:vector>
  </HeadingPairs>
  <TitlesOfParts>
    <vt:vector size="32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附表5-1</vt:lpstr>
      <vt:lpstr>附表5-3</vt:lpstr>
      <vt:lpstr>封面!Print_Area</vt:lpstr>
      <vt:lpstr>'附表1-1'!Print_Titles</vt:lpstr>
      <vt:lpstr>'附表1-10'!Print_Titles</vt:lpstr>
      <vt:lpstr>'附表1-11'!Print_Titles</vt:lpstr>
      <vt:lpstr>'附表1-12'!Print_Titles</vt:lpstr>
      <vt:lpstr>'附表1-13'!Print_Titles</vt:lpstr>
      <vt:lpstr>'附表1-14'!Print_Titles</vt:lpstr>
      <vt:lpstr>'附表1-15'!Print_Titles</vt:lpstr>
      <vt:lpstr>'附表1-2'!Print_Titles</vt:lpstr>
      <vt:lpstr>'附表1-3'!Print_Titles</vt:lpstr>
      <vt:lpstr>'附表1-4'!Print_Titles</vt:lpstr>
      <vt:lpstr>'附表1-5'!Print_Titles</vt:lpstr>
      <vt:lpstr>'附表1-6'!Print_Titles</vt:lpstr>
      <vt:lpstr>'附表1-9'!Print_Titles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cp:lastPrinted>2020-02-18T09:13:19Z</cp:lastPrinted>
  <dcterms:created xsi:type="dcterms:W3CDTF">2008-01-10T09:59:00Z</dcterms:created>
  <dcterms:modified xsi:type="dcterms:W3CDTF">2020-02-18T09:13:27Z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